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EstaPasta_de_trabalho" defaultThemeVersion="124226"/>
  <bookViews>
    <workbookView xWindow="0" yWindow="0" windowWidth="25125" windowHeight="12300"/>
  </bookViews>
  <sheets>
    <sheet name="Mapa" sheetId="31" r:id="rId1"/>
    <sheet name="Resumo x Dimensões" sheetId="30" r:id="rId2"/>
    <sheet name="Grafico Sintético" sheetId="7" r:id="rId3"/>
    <sheet name="ResumoxQATC e Grafico Radial" sheetId="8" r:id="rId4"/>
    <sheet name="Plan1" sheetId="32" state="hidden" r:id="rId5"/>
    <sheet name="Plan2" sheetId="33" r:id="rId6"/>
  </sheets>
  <definedNames>
    <definedName name="_xlnm._FilterDatabase" localSheetId="4" hidden="1">Plan1!$A$1:$H$35</definedName>
    <definedName name="_xlnm._FilterDatabase" localSheetId="3" hidden="1">'ResumoxQATC e Grafico Radial'!$L$6:$Q$34</definedName>
    <definedName name="_xlnm.Print_Area" localSheetId="2">'Grafico Sintético'!$A$1:$H$53</definedName>
    <definedName name="_xlnm.Print_Area" localSheetId="3">'ResumoxQATC e Grafico Radial'!$A$1:$M$87</definedName>
  </definedNames>
  <calcPr calcId="162913"/>
</workbook>
</file>

<file path=xl/calcChain.xml><?xml version="1.0" encoding="utf-8"?>
<calcChain xmlns="http://schemas.openxmlformats.org/spreadsheetml/2006/main">
  <c r="G343" i="31" l="1"/>
  <c r="A1" i="30" l="1"/>
  <c r="A2" i="7"/>
  <c r="A2" i="8"/>
  <c r="C124" i="30" l="1"/>
  <c r="C123" i="30"/>
  <c r="C122" i="30"/>
  <c r="C121" i="30"/>
  <c r="C120" i="30"/>
  <c r="C119" i="30"/>
  <c r="C118" i="30"/>
  <c r="C117" i="30"/>
  <c r="C105" i="30"/>
  <c r="C104" i="30"/>
  <c r="C103" i="30"/>
  <c r="C101" i="30"/>
  <c r="C100" i="30"/>
  <c r="C99" i="30"/>
  <c r="C98" i="30"/>
  <c r="C97" i="30"/>
  <c r="C96" i="30"/>
  <c r="C95" i="30"/>
  <c r="C94" i="30"/>
  <c r="C93" i="30"/>
  <c r="C92" i="30"/>
  <c r="C91" i="30"/>
  <c r="C90" i="30"/>
  <c r="C89" i="30"/>
  <c r="C88" i="30"/>
  <c r="C86" i="30"/>
  <c r="C85" i="30"/>
  <c r="C84" i="30"/>
  <c r="C83" i="30"/>
  <c r="C82" i="30"/>
  <c r="C81" i="30"/>
  <c r="C80" i="30"/>
  <c r="C79" i="30"/>
  <c r="C78" i="30"/>
  <c r="C77" i="30"/>
  <c r="C76" i="30"/>
  <c r="C75" i="30"/>
  <c r="C74" i="30"/>
  <c r="C73" i="30"/>
  <c r="C72" i="30"/>
  <c r="C71" i="30"/>
  <c r="C70" i="30"/>
  <c r="C69" i="30"/>
  <c r="C68" i="30"/>
  <c r="C66" i="30"/>
  <c r="C65" i="30"/>
  <c r="C64" i="30"/>
  <c r="C63" i="30"/>
  <c r="C62" i="30"/>
  <c r="C61" i="30"/>
  <c r="C60" i="30"/>
  <c r="C59" i="30"/>
  <c r="C58" i="30"/>
  <c r="C57" i="30"/>
  <c r="C56" i="30"/>
  <c r="C55" i="30"/>
  <c r="C54" i="30"/>
  <c r="C53" i="30"/>
  <c r="C52" i="30"/>
  <c r="C51" i="30"/>
  <c r="C50" i="30"/>
  <c r="C49" i="30"/>
  <c r="C48" i="30"/>
  <c r="C47" i="30"/>
  <c r="C46" i="30"/>
  <c r="C45" i="30"/>
  <c r="C44" i="30"/>
  <c r="C43" i="30"/>
  <c r="C41" i="30"/>
  <c r="C40" i="30"/>
  <c r="C39" i="30"/>
  <c r="C38" i="30"/>
  <c r="C37" i="30"/>
  <c r="C36" i="30"/>
  <c r="C35" i="30"/>
  <c r="C34" i="30"/>
  <c r="C32" i="30"/>
  <c r="C31" i="30"/>
  <c r="C30" i="30"/>
  <c r="C29" i="30"/>
  <c r="C28" i="30"/>
  <c r="C27" i="30"/>
  <c r="C26" i="30"/>
  <c r="C25" i="30"/>
  <c r="C24" i="30"/>
  <c r="C23" i="30"/>
  <c r="C22" i="30"/>
  <c r="C21" i="30"/>
  <c r="C20" i="30"/>
  <c r="C19" i="30"/>
  <c r="C17" i="30"/>
  <c r="C16" i="30"/>
  <c r="C18" i="30"/>
  <c r="C15" i="30"/>
  <c r="C13" i="30"/>
  <c r="C12" i="30"/>
  <c r="C11" i="30"/>
  <c r="C10" i="30"/>
  <c r="C9" i="30"/>
  <c r="C7" i="30"/>
  <c r="C6" i="30"/>
  <c r="C5" i="30"/>
  <c r="C4" i="30"/>
  <c r="P360" i="31" l="1"/>
  <c r="G360" i="31"/>
  <c r="M360" i="31"/>
  <c r="P11" i="31" l="1"/>
  <c r="B10" i="8" l="1"/>
  <c r="B34" i="8"/>
  <c r="B33" i="8"/>
  <c r="B32" i="8"/>
  <c r="B31" i="8"/>
  <c r="B30" i="8"/>
  <c r="B29" i="8"/>
  <c r="B28" i="8"/>
  <c r="B27" i="8"/>
  <c r="B26" i="8"/>
  <c r="B25" i="8"/>
  <c r="B24" i="8"/>
  <c r="B23" i="8"/>
  <c r="B22" i="8"/>
  <c r="B21" i="8"/>
  <c r="B20" i="8"/>
  <c r="B19" i="8"/>
  <c r="B18" i="8"/>
  <c r="B17" i="8"/>
  <c r="B16" i="8"/>
  <c r="B15" i="8"/>
  <c r="B14" i="8"/>
  <c r="B13" i="8"/>
  <c r="B12" i="8"/>
  <c r="B11" i="8"/>
  <c r="B9" i="8"/>
  <c r="B8" i="8"/>
  <c r="B7" i="8"/>
  <c r="F70" i="30"/>
  <c r="F5" i="30"/>
  <c r="Q676" i="31" l="1"/>
  <c r="F672" i="31"/>
  <c r="E672" i="31"/>
  <c r="P661" i="31"/>
  <c r="F124" i="30" s="1"/>
  <c r="G124" i="30" s="1"/>
  <c r="M661" i="31"/>
  <c r="E124" i="30" s="1"/>
  <c r="G661" i="31"/>
  <c r="D124" i="30" s="1"/>
  <c r="P652" i="31"/>
  <c r="F123" i="30" s="1"/>
  <c r="G123" i="30" s="1"/>
  <c r="M652" i="31"/>
  <c r="E123" i="30" s="1"/>
  <c r="G652" i="31"/>
  <c r="D123" i="30" s="1"/>
  <c r="P642" i="31"/>
  <c r="F121" i="30" s="1"/>
  <c r="M642" i="31"/>
  <c r="E121" i="30" s="1"/>
  <c r="G642" i="31"/>
  <c r="D121" i="30" s="1"/>
  <c r="P630" i="31"/>
  <c r="F120" i="30" s="1"/>
  <c r="G120" i="30" s="1"/>
  <c r="M630" i="31"/>
  <c r="E120" i="30" s="1"/>
  <c r="G630" i="31"/>
  <c r="D120" i="30" s="1"/>
  <c r="P624" i="31"/>
  <c r="F119" i="30" s="1"/>
  <c r="G119" i="30" s="1"/>
  <c r="M624" i="31"/>
  <c r="E119" i="30" s="1"/>
  <c r="G624" i="31"/>
  <c r="D119" i="30" s="1"/>
  <c r="P618" i="31"/>
  <c r="F118" i="30" s="1"/>
  <c r="G118" i="30" s="1"/>
  <c r="M618" i="31"/>
  <c r="E118" i="30" s="1"/>
  <c r="G618" i="31"/>
  <c r="D118" i="30" s="1"/>
  <c r="P607" i="31"/>
  <c r="F115" i="30" s="1"/>
  <c r="G115" i="30" s="1"/>
  <c r="M607" i="31"/>
  <c r="E115" i="30" s="1"/>
  <c r="G607" i="31"/>
  <c r="D115" i="30" s="1"/>
  <c r="P598" i="31"/>
  <c r="F114" i="30" s="1"/>
  <c r="G114" i="30" s="1"/>
  <c r="M598" i="31"/>
  <c r="E114" i="30" s="1"/>
  <c r="G598" i="31"/>
  <c r="D114" i="30" s="1"/>
  <c r="P592" i="31"/>
  <c r="F113" i="30" s="1"/>
  <c r="G113" i="30" s="1"/>
  <c r="M592" i="31"/>
  <c r="E113" i="30" s="1"/>
  <c r="G592" i="31"/>
  <c r="D113" i="30" s="1"/>
  <c r="P579" i="31"/>
  <c r="F112" i="30" s="1"/>
  <c r="G112" i="30" s="1"/>
  <c r="M579" i="31"/>
  <c r="E112" i="30" s="1"/>
  <c r="G579" i="31"/>
  <c r="D112" i="30" s="1"/>
  <c r="P571" i="31"/>
  <c r="F110" i="30" s="1"/>
  <c r="G110" i="30" s="1"/>
  <c r="M571" i="31"/>
  <c r="E110" i="30" s="1"/>
  <c r="G571" i="31"/>
  <c r="D110" i="30" s="1"/>
  <c r="P562" i="31"/>
  <c r="F109" i="30" s="1"/>
  <c r="G109" i="30" s="1"/>
  <c r="M562" i="31"/>
  <c r="E109" i="30" s="1"/>
  <c r="G562" i="31"/>
  <c r="D109" i="30" s="1"/>
  <c r="P554" i="31"/>
  <c r="F108" i="30" s="1"/>
  <c r="G108" i="30" s="1"/>
  <c r="M554" i="31"/>
  <c r="E108" i="30" s="1"/>
  <c r="G554" i="31"/>
  <c r="D108" i="30" s="1"/>
  <c r="P544" i="31"/>
  <c r="F107" i="30" s="1"/>
  <c r="G107" i="30" s="1"/>
  <c r="M544" i="31"/>
  <c r="E107" i="30" s="1"/>
  <c r="G544" i="31"/>
  <c r="D107" i="30" s="1"/>
  <c r="P535" i="31"/>
  <c r="F105" i="30" s="1"/>
  <c r="G105" i="30" s="1"/>
  <c r="M535" i="31"/>
  <c r="E105" i="30" s="1"/>
  <c r="G535" i="31"/>
  <c r="D105" i="30" s="1"/>
  <c r="P528" i="31"/>
  <c r="F104" i="30" s="1"/>
  <c r="G104" i="30" s="1"/>
  <c r="M528" i="31"/>
  <c r="E104" i="30" s="1"/>
  <c r="G528" i="31"/>
  <c r="D104" i="30" s="1"/>
  <c r="P521" i="31"/>
  <c r="F103" i="30" s="1"/>
  <c r="G103" i="30" s="1"/>
  <c r="M521" i="31"/>
  <c r="E103" i="30" s="1"/>
  <c r="G521" i="31"/>
  <c r="D103" i="30" s="1"/>
  <c r="P512" i="31"/>
  <c r="F102" i="30" s="1"/>
  <c r="G102" i="30" s="1"/>
  <c r="M512" i="31"/>
  <c r="E102" i="30" s="1"/>
  <c r="G512" i="31"/>
  <c r="D102" i="30" s="1"/>
  <c r="P503" i="31"/>
  <c r="F100" i="30" s="1"/>
  <c r="G100" i="30" s="1"/>
  <c r="M503" i="31"/>
  <c r="E100" i="30" s="1"/>
  <c r="G503" i="31"/>
  <c r="D100" i="30" s="1"/>
  <c r="P499" i="31"/>
  <c r="F99" i="30" s="1"/>
  <c r="G99" i="30" s="1"/>
  <c r="M499" i="31"/>
  <c r="E99" i="30" s="1"/>
  <c r="G499" i="31"/>
  <c r="D99" i="30" s="1"/>
  <c r="P494" i="31"/>
  <c r="F98" i="30" s="1"/>
  <c r="G98" i="30" s="1"/>
  <c r="M494" i="31"/>
  <c r="E98" i="30" s="1"/>
  <c r="G494" i="31"/>
  <c r="D98" i="30" s="1"/>
  <c r="P488" i="31"/>
  <c r="F96" i="30" s="1"/>
  <c r="G96" i="30" s="1"/>
  <c r="M488" i="31"/>
  <c r="E96" i="30" s="1"/>
  <c r="G488" i="31"/>
  <c r="D96" i="30" s="1"/>
  <c r="P483" i="31"/>
  <c r="F95" i="30" s="1"/>
  <c r="G95" i="30" s="1"/>
  <c r="M483" i="31"/>
  <c r="E95" i="30" s="1"/>
  <c r="G483" i="31"/>
  <c r="D95" i="30" s="1"/>
  <c r="P479" i="31"/>
  <c r="F94" i="30" s="1"/>
  <c r="G94" i="30" s="1"/>
  <c r="M479" i="31"/>
  <c r="E94" i="30" s="1"/>
  <c r="G479" i="31"/>
  <c r="D94" i="30" s="1"/>
  <c r="P472" i="31"/>
  <c r="F92" i="30" s="1"/>
  <c r="G92" i="30" s="1"/>
  <c r="M472" i="31"/>
  <c r="E92" i="30" s="1"/>
  <c r="G472" i="31"/>
  <c r="D92" i="30" s="1"/>
  <c r="P466" i="31"/>
  <c r="F91" i="30" s="1"/>
  <c r="G91" i="30" s="1"/>
  <c r="M466" i="31"/>
  <c r="E91" i="30" s="1"/>
  <c r="G466" i="31"/>
  <c r="D91" i="30" s="1"/>
  <c r="P460" i="31"/>
  <c r="F90" i="30" s="1"/>
  <c r="G90" i="30" s="1"/>
  <c r="M460" i="31"/>
  <c r="E90" i="30" s="1"/>
  <c r="G460" i="31"/>
  <c r="D90" i="30" s="1"/>
  <c r="P454" i="31"/>
  <c r="F89" i="30" s="1"/>
  <c r="G89" i="30" s="1"/>
  <c r="M454" i="31"/>
  <c r="E89" i="30" s="1"/>
  <c r="G454" i="31"/>
  <c r="D89" i="30" s="1"/>
  <c r="P445" i="31"/>
  <c r="F86" i="30" s="1"/>
  <c r="G86" i="30" s="1"/>
  <c r="M445" i="31"/>
  <c r="E86" i="30" s="1"/>
  <c r="G445" i="31"/>
  <c r="D86" i="30" s="1"/>
  <c r="P438" i="31"/>
  <c r="F85" i="30" s="1"/>
  <c r="G85" i="30" s="1"/>
  <c r="M438" i="31"/>
  <c r="E85" i="30" s="1"/>
  <c r="G438" i="31"/>
  <c r="D85" i="30" s="1"/>
  <c r="P431" i="31"/>
  <c r="F84" i="30" s="1"/>
  <c r="M431" i="31"/>
  <c r="E84" i="30" s="1"/>
  <c r="G431" i="31"/>
  <c r="P423" i="31"/>
  <c r="F82" i="30" s="1"/>
  <c r="G82" i="30" s="1"/>
  <c r="M423" i="31"/>
  <c r="E82" i="30" s="1"/>
  <c r="G423" i="31"/>
  <c r="D82" i="30" s="1"/>
  <c r="P418" i="31"/>
  <c r="F81" i="30" s="1"/>
  <c r="G81" i="30" s="1"/>
  <c r="M418" i="31"/>
  <c r="E81" i="30" s="1"/>
  <c r="G418" i="31"/>
  <c r="D81" i="30" s="1"/>
  <c r="P414" i="31"/>
  <c r="F80" i="30" s="1"/>
  <c r="G80" i="30" s="1"/>
  <c r="M414" i="31"/>
  <c r="E80" i="30" s="1"/>
  <c r="G414" i="31"/>
  <c r="D80" i="30" s="1"/>
  <c r="P403" i="31"/>
  <c r="F78" i="30" s="1"/>
  <c r="G78" i="30" s="1"/>
  <c r="M403" i="31"/>
  <c r="E78" i="30" s="1"/>
  <c r="G403" i="31"/>
  <c r="D78" i="30" s="1"/>
  <c r="P398" i="31"/>
  <c r="F77" i="30" s="1"/>
  <c r="G77" i="30" s="1"/>
  <c r="M398" i="31"/>
  <c r="E77" i="30" s="1"/>
  <c r="G398" i="31"/>
  <c r="D77" i="30" s="1"/>
  <c r="P388" i="31"/>
  <c r="F76" i="30" s="1"/>
  <c r="G76" i="30" s="1"/>
  <c r="M388" i="31"/>
  <c r="E76" i="30" s="1"/>
  <c r="G388" i="31"/>
  <c r="D76" i="30" s="1"/>
  <c r="P381" i="31"/>
  <c r="F74" i="30" s="1"/>
  <c r="M381" i="31"/>
  <c r="E74" i="30" s="1"/>
  <c r="G381" i="31"/>
  <c r="D74" i="30" s="1"/>
  <c r="P377" i="31"/>
  <c r="F73" i="30" s="1"/>
  <c r="G73" i="30" s="1"/>
  <c r="M377" i="31"/>
  <c r="E73" i="30" s="1"/>
  <c r="G377" i="31"/>
  <c r="D73" i="30" s="1"/>
  <c r="P370" i="31"/>
  <c r="F71" i="30" s="1"/>
  <c r="G71" i="30" s="1"/>
  <c r="M370" i="31"/>
  <c r="E71" i="30" s="1"/>
  <c r="G370" i="31"/>
  <c r="D71" i="30" s="1"/>
  <c r="E70" i="30"/>
  <c r="D70" i="30"/>
  <c r="P354" i="31"/>
  <c r="F69" i="30" s="1"/>
  <c r="G69" i="30" s="1"/>
  <c r="M354" i="31"/>
  <c r="E69" i="30" s="1"/>
  <c r="G354" i="31"/>
  <c r="D69" i="30" s="1"/>
  <c r="P343" i="31"/>
  <c r="F66" i="30" s="1"/>
  <c r="M343" i="31"/>
  <c r="E66" i="30" s="1"/>
  <c r="D66" i="30"/>
  <c r="P337" i="31"/>
  <c r="M337" i="31"/>
  <c r="G337" i="31"/>
  <c r="P328" i="31"/>
  <c r="F63" i="30" s="1"/>
  <c r="G63" i="30" s="1"/>
  <c r="M328" i="31"/>
  <c r="E63" i="30" s="1"/>
  <c r="G328" i="31"/>
  <c r="D63" i="30" s="1"/>
  <c r="P323" i="31"/>
  <c r="F62" i="30" s="1"/>
  <c r="G62" i="30" s="1"/>
  <c r="M323" i="31"/>
  <c r="E62" i="30" s="1"/>
  <c r="G323" i="31"/>
  <c r="D62" i="30" s="1"/>
  <c r="P313" i="31"/>
  <c r="F60" i="30" s="1"/>
  <c r="G60" i="30" s="1"/>
  <c r="M313" i="31"/>
  <c r="E60" i="30" s="1"/>
  <c r="G313" i="31"/>
  <c r="D60" i="30" s="1"/>
  <c r="P308" i="31"/>
  <c r="F59" i="30" s="1"/>
  <c r="G59" i="30" s="1"/>
  <c r="M308" i="31"/>
  <c r="E59" i="30" s="1"/>
  <c r="G308" i="31"/>
  <c r="D59" i="30" s="1"/>
  <c r="P301" i="31"/>
  <c r="F57" i="30" s="1"/>
  <c r="G57" i="30" s="1"/>
  <c r="M301" i="31"/>
  <c r="E57" i="30" s="1"/>
  <c r="G301" i="31"/>
  <c r="D57" i="30" s="1"/>
  <c r="P292" i="31"/>
  <c r="F56" i="30" s="1"/>
  <c r="G56" i="30" s="1"/>
  <c r="M292" i="31"/>
  <c r="E56" i="30" s="1"/>
  <c r="G292" i="31"/>
  <c r="D56" i="30" s="1"/>
  <c r="P287" i="31"/>
  <c r="F55" i="30" s="1"/>
  <c r="G55" i="30" s="1"/>
  <c r="M287" i="31"/>
  <c r="E55" i="30" s="1"/>
  <c r="G287" i="31"/>
  <c r="D55" i="30" s="1"/>
  <c r="P282" i="31"/>
  <c r="M282" i="31"/>
  <c r="G282" i="31"/>
  <c r="P275" i="31"/>
  <c r="F52" i="30" s="1"/>
  <c r="G52" i="30" s="1"/>
  <c r="M275" i="31"/>
  <c r="E52" i="30" s="1"/>
  <c r="G275" i="31"/>
  <c r="D52" i="30" s="1"/>
  <c r="P268" i="31"/>
  <c r="F51" i="30" s="1"/>
  <c r="G51" i="30" s="1"/>
  <c r="M268" i="31"/>
  <c r="E51" i="30" s="1"/>
  <c r="G268" i="31"/>
  <c r="D51" i="30" s="1"/>
  <c r="P254" i="31"/>
  <c r="F50" i="30" s="1"/>
  <c r="G50" i="30" s="1"/>
  <c r="M254" i="31"/>
  <c r="E50" i="30" s="1"/>
  <c r="G254" i="31"/>
  <c r="D50" i="30" s="1"/>
  <c r="P246" i="31"/>
  <c r="F49" i="30" s="1"/>
  <c r="G49" i="30" s="1"/>
  <c r="M246" i="31"/>
  <c r="E49" i="30" s="1"/>
  <c r="G246" i="31"/>
  <c r="D49" i="30" s="1"/>
  <c r="P234" i="31"/>
  <c r="F47" i="30" s="1"/>
  <c r="G47" i="30" s="1"/>
  <c r="M234" i="31"/>
  <c r="E47" i="30" s="1"/>
  <c r="G234" i="31"/>
  <c r="D47" i="30" s="1"/>
  <c r="P223" i="31"/>
  <c r="F46" i="30" s="1"/>
  <c r="G46" i="30" s="1"/>
  <c r="M223" i="31"/>
  <c r="E46" i="30" s="1"/>
  <c r="G223" i="31"/>
  <c r="D46" i="30" s="1"/>
  <c r="P218" i="31"/>
  <c r="F45" i="30" s="1"/>
  <c r="G45" i="30" s="1"/>
  <c r="M218" i="31"/>
  <c r="E45" i="30" s="1"/>
  <c r="G218" i="31"/>
  <c r="D45" i="30" s="1"/>
  <c r="P205" i="31"/>
  <c r="M205" i="31"/>
  <c r="E44" i="30" s="1"/>
  <c r="G205" i="31"/>
  <c r="D44" i="30" s="1"/>
  <c r="P197" i="31"/>
  <c r="F41" i="30" s="1"/>
  <c r="G41" i="30" s="1"/>
  <c r="M197" i="31"/>
  <c r="E41" i="30" s="1"/>
  <c r="G197" i="31"/>
  <c r="D41" i="30" s="1"/>
  <c r="P192" i="31"/>
  <c r="M192" i="31"/>
  <c r="E40" i="30" s="1"/>
  <c r="G192" i="31"/>
  <c r="P183" i="31"/>
  <c r="F38" i="30" s="1"/>
  <c r="G38" i="30" s="1"/>
  <c r="M183" i="31"/>
  <c r="E38" i="30" s="1"/>
  <c r="G183" i="31"/>
  <c r="D38" i="30" s="1"/>
  <c r="P176" i="31"/>
  <c r="F37" i="30" s="1"/>
  <c r="G37" i="30" s="1"/>
  <c r="M176" i="31"/>
  <c r="E37" i="30" s="1"/>
  <c r="G176" i="31"/>
  <c r="D37" i="30" s="1"/>
  <c r="P168" i="31"/>
  <c r="F36" i="30" s="1"/>
  <c r="G36" i="30" s="1"/>
  <c r="M168" i="31"/>
  <c r="E36" i="30" s="1"/>
  <c r="G168" i="31"/>
  <c r="D36" i="30" s="1"/>
  <c r="P162" i="31"/>
  <c r="M162" i="31"/>
  <c r="G162" i="31"/>
  <c r="P154" i="31"/>
  <c r="F32" i="30" s="1"/>
  <c r="G32" i="30" s="1"/>
  <c r="M154" i="31"/>
  <c r="E32" i="30" s="1"/>
  <c r="G154" i="31"/>
  <c r="D32" i="30" s="1"/>
  <c r="P149" i="31"/>
  <c r="M149" i="31"/>
  <c r="G149" i="31"/>
  <c r="D31" i="30" s="1"/>
  <c r="P140" i="31"/>
  <c r="F29" i="30" s="1"/>
  <c r="G29" i="30" s="1"/>
  <c r="M140" i="31"/>
  <c r="E29" i="30" s="1"/>
  <c r="G140" i="31"/>
  <c r="D29" i="30" s="1"/>
  <c r="P132" i="31"/>
  <c r="F28" i="30" s="1"/>
  <c r="G28" i="30" s="1"/>
  <c r="M132" i="31"/>
  <c r="E28" i="30" s="1"/>
  <c r="G132" i="31"/>
  <c r="D28" i="30" s="1"/>
  <c r="P121" i="31"/>
  <c r="F27" i="30" s="1"/>
  <c r="G27" i="30" s="1"/>
  <c r="M121" i="31"/>
  <c r="E27" i="30" s="1"/>
  <c r="G121" i="31"/>
  <c r="D27" i="30" s="1"/>
  <c r="P114" i="31"/>
  <c r="F26" i="30" s="1"/>
  <c r="G26" i="30" s="1"/>
  <c r="M114" i="31"/>
  <c r="E26" i="30" s="1"/>
  <c r="G114" i="31"/>
  <c r="D26" i="30" s="1"/>
  <c r="P101" i="31"/>
  <c r="F24" i="30" s="1"/>
  <c r="G24" i="30" s="1"/>
  <c r="M101" i="31"/>
  <c r="E24" i="30" s="1"/>
  <c r="G101" i="31"/>
  <c r="D24" i="30" s="1"/>
  <c r="P91" i="31"/>
  <c r="F23" i="30" s="1"/>
  <c r="G23" i="30" s="1"/>
  <c r="M91" i="31"/>
  <c r="E23" i="30" s="1"/>
  <c r="G91" i="31"/>
  <c r="D23" i="30" s="1"/>
  <c r="P82" i="31"/>
  <c r="F21" i="30" s="1"/>
  <c r="G21" i="30" s="1"/>
  <c r="M82" i="31"/>
  <c r="E21" i="30" s="1"/>
  <c r="G82" i="31"/>
  <c r="D21" i="30" s="1"/>
  <c r="P77" i="31"/>
  <c r="F20" i="30" s="1"/>
  <c r="G20" i="30" s="1"/>
  <c r="M77" i="31"/>
  <c r="E20" i="30" s="1"/>
  <c r="G77" i="31"/>
  <c r="D20" i="30" s="1"/>
  <c r="P70" i="31"/>
  <c r="F19" i="30" s="1"/>
  <c r="G19" i="30" s="1"/>
  <c r="M70" i="31"/>
  <c r="E19" i="30" s="1"/>
  <c r="G70" i="31"/>
  <c r="D19" i="30" s="1"/>
  <c r="P63" i="31"/>
  <c r="F17" i="30" s="1"/>
  <c r="G17" i="30" s="1"/>
  <c r="M63" i="31"/>
  <c r="E17" i="30" s="1"/>
  <c r="G63" i="31"/>
  <c r="D17" i="30" s="1"/>
  <c r="P58" i="31"/>
  <c r="F16" i="30" s="1"/>
  <c r="G16" i="30" s="1"/>
  <c r="M58" i="31"/>
  <c r="E16" i="30" s="1"/>
  <c r="G58" i="31"/>
  <c r="P50" i="31"/>
  <c r="F13" i="30" s="1"/>
  <c r="G13" i="30" s="1"/>
  <c r="M50" i="31"/>
  <c r="E13" i="30" s="1"/>
  <c r="G50" i="31"/>
  <c r="D13" i="30" s="1"/>
  <c r="P41" i="31"/>
  <c r="F12" i="30" s="1"/>
  <c r="G12" i="30" s="1"/>
  <c r="M41" i="31"/>
  <c r="E12" i="30" s="1"/>
  <c r="G41" i="31"/>
  <c r="D12" i="30" s="1"/>
  <c r="P36" i="31"/>
  <c r="F11" i="30" s="1"/>
  <c r="G11" i="30" s="1"/>
  <c r="M36" i="31"/>
  <c r="E11" i="30" s="1"/>
  <c r="G36" i="31"/>
  <c r="D11" i="30" s="1"/>
  <c r="P31" i="31"/>
  <c r="F10" i="30" s="1"/>
  <c r="G10" i="30" s="1"/>
  <c r="M31" i="31"/>
  <c r="E10" i="30" s="1"/>
  <c r="G31" i="31"/>
  <c r="D10" i="30" s="1"/>
  <c r="P23" i="31"/>
  <c r="F7" i="30" s="1"/>
  <c r="G7" i="30" s="1"/>
  <c r="M23" i="31"/>
  <c r="E7" i="30" s="1"/>
  <c r="G23" i="31"/>
  <c r="D7" i="30" s="1"/>
  <c r="P16" i="31"/>
  <c r="M16" i="31"/>
  <c r="E6" i="30" s="1"/>
  <c r="G16" i="31"/>
  <c r="D6" i="30" s="1"/>
  <c r="M11" i="31"/>
  <c r="E5" i="30" s="1"/>
  <c r="G11" i="31"/>
  <c r="D5" i="30" s="1"/>
  <c r="G121" i="30"/>
  <c r="G84" i="30"/>
  <c r="G74" i="30"/>
  <c r="G70" i="30"/>
  <c r="G66" i="30"/>
  <c r="G5" i="30"/>
  <c r="R38" i="8"/>
  <c r="R39" i="8" s="1"/>
  <c r="Q37" i="8"/>
  <c r="F54" i="30" l="1"/>
  <c r="G54" i="30" s="1"/>
  <c r="P280" i="31"/>
  <c r="M18" i="8" s="1"/>
  <c r="F65" i="30"/>
  <c r="G65" i="30" s="1"/>
  <c r="P335" i="31"/>
  <c r="M21" i="8" s="1"/>
  <c r="E54" i="30"/>
  <c r="M280" i="31"/>
  <c r="E65" i="30"/>
  <c r="M335" i="31"/>
  <c r="E64" i="30" s="1"/>
  <c r="D65" i="30"/>
  <c r="G335" i="31"/>
  <c r="D64" i="30" s="1"/>
  <c r="G280" i="31"/>
  <c r="D16" i="30"/>
  <c r="G56" i="31"/>
  <c r="D15" i="30" s="1"/>
  <c r="E35" i="30"/>
  <c r="M160" i="31"/>
  <c r="F35" i="30"/>
  <c r="G35" i="30" s="1"/>
  <c r="P160" i="31"/>
  <c r="M14" i="8" s="1"/>
  <c r="D35" i="30"/>
  <c r="G160" i="31"/>
  <c r="D34" i="30" s="1"/>
  <c r="M112" i="31"/>
  <c r="E25" i="30" s="1"/>
  <c r="M616" i="31"/>
  <c r="L33" i="8" s="1"/>
  <c r="M203" i="31"/>
  <c r="L16" i="8" s="1"/>
  <c r="P321" i="31"/>
  <c r="F61" i="30" s="1"/>
  <c r="G61" i="30" s="1"/>
  <c r="M386" i="31"/>
  <c r="E75" i="30" s="1"/>
  <c r="P650" i="31"/>
  <c r="F122" i="30" s="1"/>
  <c r="G122" i="30" s="1"/>
  <c r="P492" i="31"/>
  <c r="M29" i="8" s="1"/>
  <c r="P412" i="31"/>
  <c r="M25" i="8" s="1"/>
  <c r="P542" i="31"/>
  <c r="M31" i="8" s="1"/>
  <c r="M89" i="31"/>
  <c r="L11" i="8" s="1"/>
  <c r="P112" i="31"/>
  <c r="F25" i="30" s="1"/>
  <c r="G25" i="30" s="1"/>
  <c r="M375" i="31"/>
  <c r="L23" i="8" s="1"/>
  <c r="M452" i="31"/>
  <c r="E88" i="30" s="1"/>
  <c r="M542" i="31"/>
  <c r="L31" i="8" s="1"/>
  <c r="P89" i="31"/>
  <c r="M11" i="8" s="1"/>
  <c r="M29" i="31"/>
  <c r="E9" i="30" s="1"/>
  <c r="P56" i="31"/>
  <c r="P190" i="31"/>
  <c r="F40" i="30"/>
  <c r="G40" i="30" s="1"/>
  <c r="P386" i="31"/>
  <c r="P429" i="31"/>
  <c r="P477" i="31"/>
  <c r="P510" i="31"/>
  <c r="P147" i="31"/>
  <c r="F31" i="30"/>
  <c r="G31" i="30" s="1"/>
  <c r="P244" i="31"/>
  <c r="P616" i="31"/>
  <c r="P9" i="31"/>
  <c r="F4" i="30" s="1"/>
  <c r="G4" i="30" s="1"/>
  <c r="F6" i="30"/>
  <c r="G6" i="30" s="1"/>
  <c r="F79" i="30"/>
  <c r="G79" i="30" s="1"/>
  <c r="P29" i="31"/>
  <c r="P68" i="31"/>
  <c r="M10" i="8" s="1"/>
  <c r="P203" i="31"/>
  <c r="F44" i="30"/>
  <c r="G44" i="30" s="1"/>
  <c r="P306" i="31"/>
  <c r="P452" i="31"/>
  <c r="P577" i="31"/>
  <c r="L8" i="8"/>
  <c r="M56" i="31"/>
  <c r="M147" i="31"/>
  <c r="E31" i="30"/>
  <c r="M412" i="31"/>
  <c r="M510" i="31"/>
  <c r="M577" i="31"/>
  <c r="M650" i="31"/>
  <c r="L27" i="8"/>
  <c r="M492" i="31"/>
  <c r="E22" i="30"/>
  <c r="M190" i="31"/>
  <c r="M244" i="31"/>
  <c r="M306" i="31"/>
  <c r="M321" i="31"/>
  <c r="G577" i="31"/>
  <c r="D111" i="30" s="1"/>
  <c r="D84" i="30"/>
  <c r="G429" i="31"/>
  <c r="D83" i="30" s="1"/>
  <c r="G321" i="31"/>
  <c r="D61" i="30" s="1"/>
  <c r="D40" i="30"/>
  <c r="G190" i="31"/>
  <c r="D39" i="30" s="1"/>
  <c r="D54" i="30"/>
  <c r="M9" i="31"/>
  <c r="P375" i="31"/>
  <c r="P352" i="31"/>
  <c r="M477" i="31"/>
  <c r="M429" i="31"/>
  <c r="M352" i="31"/>
  <c r="L22" i="8" s="1"/>
  <c r="G29" i="31"/>
  <c r="D9" i="30" s="1"/>
  <c r="G68" i="31"/>
  <c r="D18" i="30" s="1"/>
  <c r="G112" i="31"/>
  <c r="D25" i="30" s="1"/>
  <c r="G203" i="31"/>
  <c r="D43" i="30" s="1"/>
  <c r="G352" i="31"/>
  <c r="D68" i="30" s="1"/>
  <c r="G375" i="31"/>
  <c r="D72" i="30" s="1"/>
  <c r="G477" i="31"/>
  <c r="D93" i="30" s="1"/>
  <c r="G492" i="31"/>
  <c r="D97" i="30" s="1"/>
  <c r="G510" i="31"/>
  <c r="D101" i="30" s="1"/>
  <c r="G650" i="31"/>
  <c r="D122" i="30" s="1"/>
  <c r="G306" i="31"/>
  <c r="D58" i="30" s="1"/>
  <c r="G386" i="31"/>
  <c r="D75" i="30" s="1"/>
  <c r="G412" i="31"/>
  <c r="D79" i="30" s="1"/>
  <c r="G452" i="31"/>
  <c r="D88" i="30" s="1"/>
  <c r="G616" i="31"/>
  <c r="D117" i="30" s="1"/>
  <c r="G89" i="31"/>
  <c r="D22" i="30" s="1"/>
  <c r="G147" i="31"/>
  <c r="D30" i="30" s="1"/>
  <c r="G244" i="31"/>
  <c r="D48" i="30" s="1"/>
  <c r="G542" i="31"/>
  <c r="D106" i="30" s="1"/>
  <c r="M68" i="31"/>
  <c r="E18" i="30" s="1"/>
  <c r="G9" i="31"/>
  <c r="D4" i="30" s="1"/>
  <c r="F106" i="30" l="1"/>
  <c r="G106" i="30" s="1"/>
  <c r="E43" i="30"/>
  <c r="L12" i="8"/>
  <c r="M20" i="8"/>
  <c r="M12" i="8"/>
  <c r="F97" i="30"/>
  <c r="G97" i="30" s="1"/>
  <c r="E72" i="30"/>
  <c r="L24" i="8"/>
  <c r="M34" i="8"/>
  <c r="F34" i="30"/>
  <c r="G34" i="30" s="1"/>
  <c r="E117" i="30"/>
  <c r="F53" i="30"/>
  <c r="G53" i="30" s="1"/>
  <c r="F22" i="30"/>
  <c r="G22" i="30" s="1"/>
  <c r="F64" i="30"/>
  <c r="G64" i="30" s="1"/>
  <c r="E106" i="30"/>
  <c r="M7" i="8"/>
  <c r="F18" i="30"/>
  <c r="G18" i="30" s="1"/>
  <c r="M27" i="8"/>
  <c r="F88" i="30"/>
  <c r="G88" i="30" s="1"/>
  <c r="F101" i="30"/>
  <c r="G101" i="30" s="1"/>
  <c r="M30" i="8"/>
  <c r="M8" i="8"/>
  <c r="F9" i="30"/>
  <c r="G9" i="30" s="1"/>
  <c r="M28" i="8"/>
  <c r="F93" i="30"/>
  <c r="G93" i="30" s="1"/>
  <c r="M32" i="8"/>
  <c r="F111" i="30"/>
  <c r="G111" i="30" s="1"/>
  <c r="F43" i="30"/>
  <c r="G43" i="30" s="1"/>
  <c r="M16" i="8"/>
  <c r="M17" i="8"/>
  <c r="F48" i="30"/>
  <c r="G48" i="30" s="1"/>
  <c r="M13" i="8"/>
  <c r="F30" i="30"/>
  <c r="G30" i="30" s="1"/>
  <c r="M24" i="8"/>
  <c r="F75" i="30"/>
  <c r="G75" i="30" s="1"/>
  <c r="M15" i="8"/>
  <c r="F39" i="30"/>
  <c r="G39" i="30" s="1"/>
  <c r="F117" i="30"/>
  <c r="G117" i="30" s="1"/>
  <c r="M33" i="8"/>
  <c r="F58" i="30"/>
  <c r="G58" i="30" s="1"/>
  <c r="M19" i="8"/>
  <c r="F673" i="31"/>
  <c r="F83" i="30"/>
  <c r="G83" i="30" s="1"/>
  <c r="M26" i="8"/>
  <c r="M9" i="8"/>
  <c r="F15" i="30"/>
  <c r="G15" i="30" s="1"/>
  <c r="L21" i="8"/>
  <c r="L19" i="8"/>
  <c r="E58" i="30"/>
  <c r="L30" i="8"/>
  <c r="E101" i="30"/>
  <c r="L13" i="8"/>
  <c r="E30" i="30"/>
  <c r="L18" i="8"/>
  <c r="E53" i="30"/>
  <c r="L17" i="8"/>
  <c r="E48" i="30"/>
  <c r="L29" i="8"/>
  <c r="E97" i="30"/>
  <c r="L25" i="8"/>
  <c r="E79" i="30"/>
  <c r="L9" i="8"/>
  <c r="E15" i="30"/>
  <c r="L15" i="8"/>
  <c r="E39" i="30"/>
  <c r="L34" i="8"/>
  <c r="E122" i="30"/>
  <c r="E4" i="30"/>
  <c r="L7" i="8"/>
  <c r="L20" i="8"/>
  <c r="E61" i="30"/>
  <c r="E111" i="30"/>
  <c r="L32" i="8"/>
  <c r="L10" i="8"/>
  <c r="P676" i="31"/>
  <c r="F674" i="31" s="1"/>
  <c r="M23" i="8"/>
  <c r="F72" i="30"/>
  <c r="G72" i="30" s="1"/>
  <c r="F68" i="30"/>
  <c r="G68" i="30" s="1"/>
  <c r="M22" i="8"/>
  <c r="E93" i="30"/>
  <c r="L28" i="8"/>
  <c r="E68" i="30"/>
  <c r="E34" i="30"/>
  <c r="L14" i="8"/>
  <c r="M676" i="31"/>
  <c r="E674" i="31" s="1"/>
  <c r="L26" i="8"/>
  <c r="E83" i="30"/>
  <c r="E673" i="31"/>
  <c r="E10" i="7" l="1"/>
  <c r="C12" i="7"/>
  <c r="C9" i="7"/>
  <c r="E9" i="7"/>
  <c r="E14" i="7"/>
  <c r="E13" i="7"/>
  <c r="Q38" i="8"/>
  <c r="Q39" i="8" s="1"/>
  <c r="E12" i="7"/>
  <c r="E11" i="7"/>
  <c r="F675" i="31"/>
  <c r="C13" i="7"/>
  <c r="C10" i="7"/>
  <c r="C11" i="7"/>
  <c r="C14" i="7"/>
  <c r="E675" i="31"/>
  <c r="E15" i="7" l="1"/>
  <c r="F11" i="7"/>
  <c r="F14" i="7"/>
  <c r="F9" i="7"/>
  <c r="F13" i="7"/>
  <c r="F10" i="7"/>
  <c r="F12" i="7"/>
  <c r="D12" i="7"/>
  <c r="D10" i="7"/>
  <c r="D11" i="7"/>
  <c r="D13" i="7"/>
  <c r="D9" i="7"/>
  <c r="D14" i="7"/>
  <c r="C15" i="7"/>
  <c r="F15" i="7" l="1"/>
  <c r="D15" i="7"/>
  <c r="D53" i="30" l="1"/>
</calcChain>
</file>

<file path=xl/sharedStrings.xml><?xml version="1.0" encoding="utf-8"?>
<sst xmlns="http://schemas.openxmlformats.org/spreadsheetml/2006/main" count="4644" uniqueCount="2528">
  <si>
    <t>Inventário ou outro documento, inclusive eletrônico, contendo o registro do estoque de processos</t>
  </si>
  <si>
    <t>Ato normativo comprovando o cumprimento do critério</t>
  </si>
  <si>
    <t>Ato normativo e/ou amostra de relatórios ou pareceres que comprovem a padronização</t>
  </si>
  <si>
    <t>Ato normativo e procedimentos que demonstrem a observância do critério</t>
  </si>
  <si>
    <t>Ato normativo disciplinando o item</t>
  </si>
  <si>
    <t xml:space="preserve">Planejamento estratégico prevendo as iniciativas que possibilitem o controle externo concomitante e as ações delas decorrentes </t>
  </si>
  <si>
    <t>Documentação relativa à divulgação</t>
  </si>
  <si>
    <t>Documentação ou sistema de controle de prazo e qualidade</t>
  </si>
  <si>
    <t>Amostra de processos</t>
  </si>
  <si>
    <t>Amostra de processo que contenha pelo menos dois dos itens</t>
  </si>
  <si>
    <t>Ato normativo regulamentando o item</t>
  </si>
  <si>
    <t>Sistema informatizado que atendo o critério</t>
  </si>
  <si>
    <t>Ato normativo disciplinando os intrumentos de fiscalização</t>
  </si>
  <si>
    <t>Amostra de processo</t>
  </si>
  <si>
    <t>Ato normativo e amostra de processo</t>
  </si>
  <si>
    <t>Amostra de acompanhamento de indicadores da LRF</t>
  </si>
  <si>
    <t xml:space="preserve">Ato normativo e/ou documentação disciplinando os critérios contidos no item, além de amostra de processo </t>
  </si>
  <si>
    <t>Amostra do monitoramento do cumprimento do TAG</t>
  </si>
  <si>
    <t>Ato normativo regulamentando a matéria conforme o item</t>
  </si>
  <si>
    <t>Sistema informatizado e amostra de processos</t>
  </si>
  <si>
    <t>Ato normativo e/ou organograma</t>
  </si>
  <si>
    <t>Ato normativo e entrevista com servidor do órgão</t>
  </si>
  <si>
    <t>Ato normativo</t>
  </si>
  <si>
    <t>Plano de capacitação ou documentação que comprove a capacitação continuada</t>
  </si>
  <si>
    <t>Documentação, sistema eletrônico e visita ao setor</t>
  </si>
  <si>
    <t>Documentação relativa à lotação e à capacitação do servidor</t>
  </si>
  <si>
    <t>Documentação que comprove a lotação e a garantia das prerrogaivas dos servidores do setor; visita ao setor</t>
  </si>
  <si>
    <t>Documentação comprovando a elaboração e a validação, ou a utilização de tipologia válida</t>
  </si>
  <si>
    <t>Documento comprovando a solicitação</t>
  </si>
  <si>
    <t>Ato normativo, documentação, sistema e entrevista com servidor da unidade</t>
  </si>
  <si>
    <t>Documentação e/ou amostra relativa à adoção dos procedimentos previstos no item</t>
  </si>
  <si>
    <t>Documentação e/ou amostra relativa às atividades exercidas no setor</t>
  </si>
  <si>
    <t>Termo de cooperação ou documento congênere</t>
  </si>
  <si>
    <t>Documentação comprovando a interação</t>
  </si>
  <si>
    <t>Termo de acordo</t>
  </si>
  <si>
    <t>Termo de adesão</t>
  </si>
  <si>
    <t>Documentação de lotação de pessoal</t>
  </si>
  <si>
    <t>Amostra de processos ou procedimentos de monitoramento</t>
  </si>
  <si>
    <t xml:space="preserve">Ato normativo estabelecendo a obrigatoriedade de verificação </t>
  </si>
  <si>
    <t>Amostra de processos ou procedimentos que comprovem a adoção</t>
  </si>
  <si>
    <t>Relatórios divulgados</t>
  </si>
  <si>
    <t>Relatórios gerenciais emitidos</t>
  </si>
  <si>
    <t>Mecanismo informatizado de acompanhamento</t>
  </si>
  <si>
    <t>Ato normativo estabelecendo a obrigatoriedade</t>
  </si>
  <si>
    <t>Relatório de fiscalização de contas anuais que contenha item alusivo ao critério</t>
  </si>
  <si>
    <t xml:space="preserve">Ato normativo disciplinando a matéria e a correspondente divulgação </t>
  </si>
  <si>
    <t>Ato normativo disciplinando a matéria e amostra de contratação realizada pelo Tribunal</t>
  </si>
  <si>
    <t>Documentação e/ou ações que comprovem a iniciativa do Tribunal</t>
  </si>
  <si>
    <t>Documentação que comprove a capacitação dos servidores do Tribunal</t>
  </si>
  <si>
    <t>Acordos de coooperação, convênios ou ajustes</t>
  </si>
  <si>
    <t>Indicadores de resultados específicos</t>
  </si>
  <si>
    <t>Documentação e/ou ações que comprovem a realização das campanhas</t>
  </si>
  <si>
    <t>Ato normativo do Tribunal estabelecendo a obrigatoriedade</t>
  </si>
  <si>
    <t>Ato normativo disciplinando a matéria e amostra de observância à ordem cronológica dos pagamentos realizados pelo Tribunal</t>
  </si>
  <si>
    <t>Documentação que comprove a capacitação dos servidores dos jurisdicionados</t>
  </si>
  <si>
    <t>Papel de trabalho que comprove que o item é contemplado na fiscalização pelo Tribunal</t>
  </si>
  <si>
    <t>Plano de comunicação</t>
  </si>
  <si>
    <t>Entrevista com os responsáveis pela comunicação</t>
  </si>
  <si>
    <t>Documentação comprobatória da divulgação</t>
  </si>
  <si>
    <t>Comunicados emitidos</t>
  </si>
  <si>
    <t>Resumos publicados</t>
  </si>
  <si>
    <t>Documentação comprobatória da participação</t>
  </si>
  <si>
    <t>Endereços eletrônicos das mídias</t>
  </si>
  <si>
    <t>Amostra de material de comunicação que incentiva o uso de mecanismos de apresentação de denúncias</t>
  </si>
  <si>
    <t>Apresentar amostra de material de comunicação que incentiva o interesse pelas contas públicas</t>
  </si>
  <si>
    <t>Sondagens realizadas (pelo menos uma) do exercício de 2015 em diante</t>
  </si>
  <si>
    <t>Amostra de material de comunicação produzido</t>
  </si>
  <si>
    <t>Política e plano de comunicação</t>
  </si>
  <si>
    <t>Espaço próprio, móveis e equipamentos disponíveis no setor e/ou entrevistas com os servidores</t>
  </si>
  <si>
    <t>Ato normativo ou organograma</t>
  </si>
  <si>
    <t>Ato normativo contendo as atribuições</t>
  </si>
  <si>
    <t>Plano de capacitação ou documentação que comprove a capacitação</t>
  </si>
  <si>
    <t>Documentação ou mecanismos comprobatórios da aferição</t>
  </si>
  <si>
    <t>Plano de ação</t>
  </si>
  <si>
    <t>Planejamento estratégico contendo as iniciativas</t>
  </si>
  <si>
    <t>Ato normativo definindo atribuições</t>
  </si>
  <si>
    <t>Ato de designação do ouvidor, comprovando as exigências do item</t>
  </si>
  <si>
    <t>Link específico na página do Tribunal cumprindo as exigências da LAI</t>
  </si>
  <si>
    <t>Carta ou documento similar</t>
  </si>
  <si>
    <t>Documentação comprobatória do cumprimento do item</t>
  </si>
  <si>
    <t>Manual contendo os requisitos previstos no item</t>
  </si>
  <si>
    <t>Documentação comprobatória da definição das metas e indicadores contidas no item</t>
  </si>
  <si>
    <t>Unid.
Responsável</t>
  </si>
  <si>
    <t>Pontuação</t>
  </si>
  <si>
    <t xml:space="preserve">QATC-1 </t>
  </si>
  <si>
    <t>Item</t>
  </si>
  <si>
    <t>Dimensões a serem avaliadas</t>
  </si>
  <si>
    <t>1.1</t>
  </si>
  <si>
    <t>1.2</t>
  </si>
  <si>
    <t>1.3</t>
  </si>
  <si>
    <t>2.1</t>
  </si>
  <si>
    <t>2.2</t>
  </si>
  <si>
    <t>2.3</t>
  </si>
  <si>
    <t>COMPOSIÇÃO, ORGANIZAÇÃO E FUNCIONAMENTO DOS TCs.</t>
  </si>
  <si>
    <t>3.1</t>
  </si>
  <si>
    <t>3.2</t>
  </si>
  <si>
    <t>Quanto ao Ministério Público de Contas</t>
  </si>
  <si>
    <t>4.1</t>
  </si>
  <si>
    <t>Define as atribuições da unidade de planejamento em instrumento normativo.</t>
  </si>
  <si>
    <t>Dota a unidade de planejamento de estrutura física própria</t>
  </si>
  <si>
    <t xml:space="preserve">Dota a unidade de planejamento de estrutura de pessoal </t>
  </si>
  <si>
    <t>4.2</t>
  </si>
  <si>
    <t>Participação: oportunidade de todos na instituição contribuírem para o planejamento estratégico de alguma maneira.</t>
  </si>
  <si>
    <t>Clareza na definição de responsabilidades, ações e cronograma para a formulação do plano estratégico.</t>
  </si>
  <si>
    <t>Comunicação: o plano é devidamente comunicado a todos dentro do Tribunal.</t>
  </si>
  <si>
    <t>5.1</t>
  </si>
  <si>
    <t>5.2</t>
  </si>
  <si>
    <t>6.1</t>
  </si>
  <si>
    <t>Normas e orientações da auditoria de conformidade</t>
  </si>
  <si>
    <t>6.2</t>
  </si>
  <si>
    <t>6.3</t>
  </si>
  <si>
    <t>Controle de qualidade na auditoria de conformidade</t>
  </si>
  <si>
    <t>6.4</t>
  </si>
  <si>
    <t xml:space="preserve"> PROCESSO DE AUDITORIA DE CONFORMIDADE</t>
  </si>
  <si>
    <t>7.1</t>
  </si>
  <si>
    <t>7.2</t>
  </si>
  <si>
    <t>Execução de auditoria de conformidade</t>
  </si>
  <si>
    <t>8.1</t>
  </si>
  <si>
    <t>8.2</t>
  </si>
  <si>
    <t>8.3</t>
  </si>
  <si>
    <t xml:space="preserve">Controle de qualidade na auditoria operacional </t>
  </si>
  <si>
    <t>PROCESSO DE AUDITORIA OPERACIONAL</t>
  </si>
  <si>
    <t>9.1</t>
  </si>
  <si>
    <t>9.2</t>
  </si>
  <si>
    <t>AUDITORIAS COM TEMAS ESPECÍFICOS</t>
  </si>
  <si>
    <t>10.1</t>
  </si>
  <si>
    <t>10.2</t>
  </si>
  <si>
    <t>10.3</t>
  </si>
  <si>
    <t>10.4</t>
  </si>
  <si>
    <t>QATC-11</t>
  </si>
  <si>
    <t>CÓDIGO DE ÉTICA PARA MEMBROS E SERVIDORES</t>
  </si>
  <si>
    <t>11.1</t>
  </si>
  <si>
    <t>Divulga ao público em geral o Código de Ética</t>
  </si>
  <si>
    <t>11.2</t>
  </si>
  <si>
    <t xml:space="preserve">QATC-12 </t>
  </si>
  <si>
    <t>SÚMULA E JURISPRUDÊNCIA</t>
  </si>
  <si>
    <t>12.1</t>
  </si>
  <si>
    <t>12.2</t>
  </si>
  <si>
    <t>Aplica as súmulas nos seus julgamentos</t>
  </si>
  <si>
    <t>12.3</t>
  </si>
  <si>
    <t>Possui a sua jurisprudência devidamente sistematizada</t>
  </si>
  <si>
    <t>Utiliza a sua jurisprudência nos julgamentos</t>
  </si>
  <si>
    <t xml:space="preserve">QATC-13 </t>
  </si>
  <si>
    <t>CORREGEDORIA</t>
  </si>
  <si>
    <t>13.1</t>
  </si>
  <si>
    <t>Está na estrutura organizacional</t>
  </si>
  <si>
    <t>Possui suas atribuições definidas em instrumento normativo (atribuições da unidade e não somente do Corregedor), aprovado pelo Colegiado</t>
  </si>
  <si>
    <t>Possui estrutura física própria (distinta do Gabinete do Corregedor)</t>
  </si>
  <si>
    <t>Possui estrutura de pessoal própria (distinta do pessoal do Gabinete do Corregedor), pertencente, majoritariamente, ao quadro efetivo</t>
  </si>
  <si>
    <t>Possui comissão permanente de correições</t>
  </si>
  <si>
    <t>Possui comissão processante permanente (processo administrativo disciplinar e de sindicância)</t>
  </si>
  <si>
    <t>Possui sistema informatizado que possibilite o gerenciamento dos processos, procedimentos e dos prazos processuais, com alertas automáticos</t>
  </si>
  <si>
    <t>13.2</t>
  </si>
  <si>
    <t>Possui metas e indicadores de desempenho quanto à realização de correições ordinárias</t>
  </si>
  <si>
    <t xml:space="preserve">Acompanha o cumprimento de provimentos, recomendações e orientações </t>
  </si>
  <si>
    <t>Controla os prazos processuais</t>
  </si>
  <si>
    <t>Disponibiliza os relatórios gerenciais na internet</t>
  </si>
  <si>
    <t>14.1</t>
  </si>
  <si>
    <t>Avaliou o ambiente de controle interno e prestou informações sobre ele nos últimos cinco anos</t>
  </si>
  <si>
    <t>GESTÃO DE TECNOLOGIA DA INFORMAÇÃO</t>
  </si>
  <si>
    <t>15.1</t>
  </si>
  <si>
    <t>Tem estrutura física própria</t>
  </si>
  <si>
    <t>Tem estrutura de pessoal própria</t>
  </si>
  <si>
    <t>15.2</t>
  </si>
  <si>
    <t>Comitê de TI</t>
  </si>
  <si>
    <t>Plano de gestão de risco em TI</t>
  </si>
  <si>
    <t>GESTÃO DE PESSOAS</t>
  </si>
  <si>
    <t>16.1</t>
  </si>
  <si>
    <t>16.2</t>
  </si>
  <si>
    <t>ESCOLA DE CONTAS</t>
  </si>
  <si>
    <t>17.1</t>
  </si>
  <si>
    <t>17.2</t>
  </si>
  <si>
    <t>Possui plano de capacitação para os Membros do Tribunal</t>
  </si>
  <si>
    <t>Possui plano de capacitação para os servidores do Tribunal</t>
  </si>
  <si>
    <t>Possui plano de capacitação para os jurisdicionados</t>
  </si>
  <si>
    <t>Possui plano de capacitação para controladores sociais (membros de conselhos, estudantes, cidadãos, sociedade civil, Organizações Não Governamentais – ONGs – etc)</t>
  </si>
  <si>
    <t>18.1</t>
  </si>
  <si>
    <t>Comunicação com a mídia</t>
  </si>
  <si>
    <t>18.2</t>
  </si>
  <si>
    <t>Comunicação com os cidadãos e as organizações da sociedade civil</t>
  </si>
  <si>
    <t>18.3</t>
  </si>
  <si>
    <t xml:space="preserve">Estruturação da Área de comunicação social e Política de Comunicação </t>
  </si>
  <si>
    <t>Divulgação das decisões na página do Tribunal de Contas na Internet</t>
  </si>
  <si>
    <t>OUVIDORIA</t>
  </si>
  <si>
    <t>19.1</t>
  </si>
  <si>
    <t>Está na estrutura organizacional, vinculada à Presidência</t>
  </si>
  <si>
    <t>Possui plano de ação elaborado pela Ouvidoria a partir dos objetivos estratégicos do Tribunal relacionados ao controle social e à transparência</t>
  </si>
  <si>
    <t>19.2</t>
  </si>
  <si>
    <t xml:space="preserve"> Atividades da Ouvidoria</t>
  </si>
  <si>
    <t>Define metas e indicadores de desempenho quanto a prazo de atendimento das demandas</t>
  </si>
  <si>
    <t>Define metas e indicadores de desempenho quanto a satisfação do usuário</t>
  </si>
  <si>
    <t>Define metas e indicadores de desempenho quanto a atuação em eventos de estímulo ao controle social e à transparência</t>
  </si>
  <si>
    <t>Define metas e indicadores de desempenho quanto a quantidade de pessoas capacitadas nos eventos de estímulo ao controle social e transparência</t>
  </si>
  <si>
    <t>Possui manuais de rotinas internas contendo, no mínimo, conceitos, princípios, canais de comunicação, classificação das demandas quanto à natureza, procedimentos para atendimento com prazo de resposta, procedimentos para elaboração de relatórios estatísticos, procedimentos de elaboração de relatórios analíticos, com proposição de melhorias</t>
  </si>
  <si>
    <t>Promove sensibilização interna sobre a importância da comunicação e da cultura da transparência</t>
  </si>
  <si>
    <t>Elabora Carta de Serviços ao Cidadão</t>
  </si>
  <si>
    <t>AGILIDADE NO JULGAMENTO DE PROCESSOS E GERENCIAMENTO DE  PRAZOS PELOS TRIBUNAIS DE CONTAS.</t>
  </si>
  <si>
    <t>20.1</t>
  </si>
  <si>
    <t>Tomada de Contas Especial: até nove meses da sua autuação no Tribunal</t>
  </si>
  <si>
    <t>20.2</t>
  </si>
  <si>
    <t>Medidas para racionalizar a geração de processos (antes da autuação)</t>
  </si>
  <si>
    <t>Constitui processos com fundamento nos princípios da eficiência, eficácia e efetividade, na avaliação de risco e do custo/benefício do controle</t>
  </si>
  <si>
    <t xml:space="preserve">Estabelece valor de alçada para a formação de processos </t>
  </si>
  <si>
    <t>Autua em apartado o processo para cobrança de multa, de modo a não prejudicar o andamento do processo principal</t>
  </si>
  <si>
    <t>20.3</t>
  </si>
  <si>
    <t xml:space="preserve">Define critérios para classificação dos processos conforme o grau de complexidade </t>
  </si>
  <si>
    <t>Define prazos para deliberação final dos processos, em função da sua natureza</t>
  </si>
  <si>
    <t>Aprimora os meios de comunicação dos atos e trâmites processuais;</t>
  </si>
  <si>
    <t>Medidas para eliminar ou reduzir o estoque de processos e gerenciar os prazos</t>
  </si>
  <si>
    <t>Aplica os institutos da prescrição e decadência</t>
  </si>
  <si>
    <t>QATC-21</t>
  </si>
  <si>
    <t xml:space="preserve"> CONTROLE EXTERNO CONCOMITANTE</t>
  </si>
  <si>
    <t>21.1</t>
  </si>
  <si>
    <t>21.2</t>
  </si>
  <si>
    <t xml:space="preserve">Planejamento e execução do controle concomitante </t>
  </si>
  <si>
    <t>21.3</t>
  </si>
  <si>
    <t>Termos de Ajuste de Gestão e Medidas Cautelares</t>
  </si>
  <si>
    <t>INFORMAÇÕES ESTRATÉGICAS PARA O CONTROLE EXTERNO</t>
  </si>
  <si>
    <t>22.1</t>
  </si>
  <si>
    <t>22.2</t>
  </si>
  <si>
    <t>22.3</t>
  </si>
  <si>
    <t xml:space="preserve">Exercício da atividade especializada de produção de conhecimentos que permitam às autoridades competentes, nos níveis estratégico, tático e operacional, adotar decisões que resultem em aumento de eficiência das ações de controle externo </t>
  </si>
  <si>
    <t>ACOMPANHAMENTO DAS DECISÕES</t>
  </si>
  <si>
    <t>23.1</t>
  </si>
  <si>
    <t xml:space="preserve">Possui unidade de acompanhamento do cumprimento das decisões na estrutura organizacional </t>
  </si>
  <si>
    <t>Dota a unidade de estrutura física própria</t>
  </si>
  <si>
    <t>Dota a unidade de estrutura de pessoal própria</t>
  </si>
  <si>
    <t>23.2</t>
  </si>
  <si>
    <t>Emite relatórios gerenciais sobre o acompanhamento das decisões</t>
  </si>
  <si>
    <t>DESENVOLVIMENTO LOCAL</t>
  </si>
  <si>
    <t xml:space="preserve">Marco legal </t>
  </si>
  <si>
    <t>INDICADOR</t>
  </si>
  <si>
    <t>Orientações para evidenciação</t>
  </si>
  <si>
    <t>Documentação relativa ao concurso público específico para este cargo ou função, nos termos da jurisprudência do STF contida no MMD-TC.</t>
  </si>
  <si>
    <t xml:space="preserve">Ato normativo prevendo a distribuição, bem como um processo de relatoria do substituto. </t>
  </si>
  <si>
    <t xml:space="preserve">Ato normativo e mecanismos que comprovem a distribuição de processos sem restrição. </t>
  </si>
  <si>
    <t>Ato normativo prevendo que o substituto integra o Pleno.</t>
  </si>
  <si>
    <t>Documento de avaliação do cumprimento do planejamento estratégico utilizado como base para elaboração do novo ciclo de planejamento estratégico</t>
  </si>
  <si>
    <t>Termo de Ajustamento de Conduta ou, na hipótese de ainda não ter sido firmado, ato normativo prevendo a sua utilização.</t>
  </si>
  <si>
    <t>Voto ou acórdão publicado na internet contendo a ementa</t>
  </si>
  <si>
    <t>Ato normativo que comprove a exitgência</t>
  </si>
  <si>
    <t>Monitoramento por meio de processos, relatórios, documentos ou sistemas quanto ao cumprimento de provimentos, recomendações ou orientações nos dois últimos exercícios</t>
  </si>
  <si>
    <t>Documentaçã que comprove a ralização das correições</t>
  </si>
  <si>
    <t>Organograma do TC e/ou ato normativo</t>
  </si>
  <si>
    <t>Relatório anual de atividades de 2016</t>
  </si>
  <si>
    <t>Relatório de, pelo menos, uma auditoria realizada nos três últimos exercícios</t>
  </si>
  <si>
    <t>Relatórios de avaliação do controle interno de, pelo menos, um dos jurisdicionados no período compreendido entre 2015 e 2017</t>
  </si>
  <si>
    <t>Ato normativo disciplinando a implantação do controle interno dos jurisdicionados</t>
  </si>
  <si>
    <t>Plano estratégico do TC contendo metas e indicadores de atuação para estruturação dos controles internos dos jurisdicionados</t>
  </si>
  <si>
    <t>Ato normativo disciplinando a segurança da informação</t>
  </si>
  <si>
    <t>Comprovação da lotação de pessoal na unidade</t>
  </si>
  <si>
    <t>Organograma e/ou ato normativo</t>
  </si>
  <si>
    <t>Plano estratégico de TI ou PDTI e o plano estratégico do Tribunal</t>
  </si>
  <si>
    <t xml:space="preserve">Ato de designação do Comitê </t>
  </si>
  <si>
    <t>Ato normativo aprovado pelo colegiado</t>
  </si>
  <si>
    <t xml:space="preserve">Amostra de processos relativos ao cumprimento do item </t>
  </si>
  <si>
    <t>Documentação que comprove a divulgação, como, por exemplo: internet e DOC</t>
  </si>
  <si>
    <t>Amostra de processo de cobrança de multa</t>
  </si>
  <si>
    <t>Ato normativo fixando valor de alçada</t>
  </si>
  <si>
    <t xml:space="preserve">Ato normativo disciplinando a formalização de processo cujo custo/benefício não se justifica </t>
  </si>
  <si>
    <t>Plano estratégico contendo as metas</t>
  </si>
  <si>
    <t>Amostra da ação, tais como notificação eletrônica, DOC ou similar</t>
  </si>
  <si>
    <t>Ato normativo e/ou decisão da autoridade competente delegando competência ao órgão técnico</t>
  </si>
  <si>
    <t>Ato normativo, sistema eletrônico ou documentação contendo os padrões e critérios</t>
  </si>
  <si>
    <t>Ato normativo, sistema eletrônico ou documentação contendo os padrões de qualidade e a sistemática de avaliação, exceto quanto aos relatórios de auditoria cujo critério está contido no QATC 16</t>
  </si>
  <si>
    <t>Ato normativo, sistema eletrônico e/ou plano dispondo sobre os prazos</t>
  </si>
  <si>
    <t>Ato normativo e/ou plano dispondo sobre os prazos</t>
  </si>
  <si>
    <t>Ato normativo e/ou plano dispondo sobre os critérios</t>
  </si>
  <si>
    <t>Documentação relativa ao monitoramento</t>
  </si>
  <si>
    <t>Sistema informatizado de monitoramente e gerenciamento que contemple os requisitos do critério</t>
  </si>
  <si>
    <t>Amostra de processos agrupados</t>
  </si>
  <si>
    <t>Amostra de decisões monocráticas</t>
  </si>
  <si>
    <t>Documentação definindo prazos para a deliberação dos processos</t>
  </si>
  <si>
    <t xml:space="preserve">Ato normativo e/ou documentação disciplinando os procedimentos relativos à análise processual contendo os referidos critérios </t>
  </si>
  <si>
    <t>Ato normativo disciplinando a matéria e amostra de processos</t>
  </si>
  <si>
    <t>Documentaçã relativa ao projeto/ação para a redução do estoque de processos</t>
  </si>
  <si>
    <t>QATC-2</t>
  </si>
  <si>
    <t>QATC-8</t>
  </si>
  <si>
    <t>QATC-9</t>
  </si>
  <si>
    <t>QATC-10</t>
  </si>
  <si>
    <t>Comunicação e Gestão das Partes Interessadas</t>
  </si>
  <si>
    <t>QATC-18</t>
  </si>
  <si>
    <t>Ouvidoria</t>
  </si>
  <si>
    <t>H</t>
  </si>
  <si>
    <t>Medidas para assegurar maior celeridade à tramitação de processos (após a autuação)</t>
  </si>
  <si>
    <t>QATC-22</t>
  </si>
  <si>
    <t>DOMÍNIO A: INDEPENDÊNCIA E MARCO LEGAL</t>
  </si>
  <si>
    <t>DOMÍNIO B: ESTRATÉGIA PARA O DESENVOLVIMENTO ORGANIZACIONAL</t>
  </si>
  <si>
    <t>DOMÍNIO C: ESTRUTURA E GESTÃO DE APOIO</t>
  </si>
  <si>
    <t>QATC-3</t>
  </si>
  <si>
    <t>QATC- 4</t>
  </si>
  <si>
    <t>QATC- 5</t>
  </si>
  <si>
    <t>QATC- 6</t>
  </si>
  <si>
    <t>QATC- 7</t>
  </si>
  <si>
    <t>DOMÍNIO D: RECURSOS HUMANOS E LIDERANÇA</t>
  </si>
  <si>
    <t>Existe Ministério Público de Contas previsto formalmente em lei</t>
  </si>
  <si>
    <t>Possui unidade de planejamento formalmente instituída.</t>
  </si>
  <si>
    <t xml:space="preserve">Avaliação ciclica de modo a contribhuir para o processo de planejamento seguinte. </t>
  </si>
  <si>
    <t>2.4</t>
  </si>
  <si>
    <t>Comprometimento dos níveis mais elevados da instituição: dos gestores e do Presidente do Tribunal.</t>
  </si>
  <si>
    <t>Disponibiliza as súmulas no sítio do Tribunal na internet e na intranet</t>
  </si>
  <si>
    <t>Disponibiliza a jurisprudência no sítio do Tribunal na internet e na intranet</t>
  </si>
  <si>
    <t>Possui sistema informatizado que permita o tratamento das decisões colegiadas do Tribunal, por meio de coleta, análise, elaboração de resumos jurisprudenciais, indexação e divulgação na web, para consulta pelos interessados.</t>
  </si>
  <si>
    <t>Possui espaço próprio na internet e intranet</t>
  </si>
  <si>
    <t>Possui regimento interno</t>
  </si>
  <si>
    <t>Planos de Capacitação</t>
  </si>
  <si>
    <t>Possui suas atribuições definidas em instrumento normativo, aprovado pelo Colegiado</t>
  </si>
  <si>
    <t>DOMÍNIO E: CELERIDADE E TEMPESTIVIDADE</t>
  </si>
  <si>
    <t>11.4</t>
  </si>
  <si>
    <t>12.4</t>
  </si>
  <si>
    <t>Processos de acompanhamento da aplicação de multas, imputação de débitos, determinações e recomendações</t>
  </si>
  <si>
    <t>QATC-16</t>
  </si>
  <si>
    <t>DOMÍNIO F: NORMAS E METODOLOGIA DE AUDITORIA</t>
  </si>
  <si>
    <t>QATC-17</t>
  </si>
  <si>
    <t>Identifica os jurisdicionados e os tipos de auditoria</t>
  </si>
  <si>
    <t>FUNDAMENTOS DA AUDITORIA DE CONFORMIDADE</t>
  </si>
  <si>
    <t>O Tribunal adotou políticas e procedimentos que descrevem como implementar as normas de auditoria.</t>
  </si>
  <si>
    <t>Possui normativos que assegurem que os auditores só atuem junto a jurisdicionados com os quais não tenham nenhum tipo de relação ou interesse pessoal</t>
  </si>
  <si>
    <t>QATC-19</t>
  </si>
  <si>
    <t>19.3</t>
  </si>
  <si>
    <t>O Tribunal estabelece prazo (mínimo de cinco anos) para que a documentação de auditoria seja mantida sob sua guarda.</t>
  </si>
  <si>
    <t>QATC-20</t>
  </si>
  <si>
    <t>FUNDAMENTOS DA AUDITORIA OPERACIONAL</t>
  </si>
  <si>
    <t>Faz uso adequado das mídias on-line (página da rede institucional, boletins por email, redes sociais etc)</t>
  </si>
  <si>
    <t>Possui estrutura física própria</t>
  </si>
  <si>
    <t>Possui estrutura de pessoal própria</t>
  </si>
  <si>
    <t>Adota o Diário Oficial Eletrônico</t>
  </si>
  <si>
    <t>QATC-26</t>
  </si>
  <si>
    <t>26.2</t>
  </si>
  <si>
    <t>Possui suas atribuições definidas em instrumento normativo aprovado pelo Colegiado (atribuições da unidade e não somente do Ouvidor),</t>
  </si>
  <si>
    <t>QATC-15</t>
  </si>
  <si>
    <t xml:space="preserve">O Ministério Público de Contas tem independência funcional </t>
  </si>
  <si>
    <t xml:space="preserve">A escolha do Procurador Geral de Contas se dá a partir de uma lista elaborada pelos membros do Ministério Público de Contas </t>
  </si>
  <si>
    <t>Percentual</t>
  </si>
  <si>
    <t>Total</t>
  </si>
  <si>
    <t>RESULTADO DA PESQUISA</t>
  </si>
  <si>
    <t xml:space="preserve">QATC-2 </t>
  </si>
  <si>
    <t xml:space="preserve">QATC-3 </t>
  </si>
  <si>
    <t>QATC-4</t>
  </si>
  <si>
    <t xml:space="preserve">QATC-5 </t>
  </si>
  <si>
    <t xml:space="preserve">QATC-6 </t>
  </si>
  <si>
    <t>QATC-7</t>
  </si>
  <si>
    <t xml:space="preserve">QATC-9 </t>
  </si>
  <si>
    <t xml:space="preserve">QATC-10 </t>
  </si>
  <si>
    <t xml:space="preserve">QATC-14 </t>
  </si>
  <si>
    <t xml:space="preserve">QATC-15 </t>
  </si>
  <si>
    <t xml:space="preserve">QATC-16 </t>
  </si>
  <si>
    <t xml:space="preserve">QATC-17 </t>
  </si>
  <si>
    <t xml:space="preserve">QATC-18 </t>
  </si>
  <si>
    <t xml:space="preserve">QATC-19 </t>
  </si>
  <si>
    <t xml:space="preserve">QATC-20 </t>
  </si>
  <si>
    <t xml:space="preserve">QATC-22 </t>
  </si>
  <si>
    <t xml:space="preserve">QATC-23 </t>
  </si>
  <si>
    <t>DESCRIÇÃO DO INDICADOR</t>
  </si>
  <si>
    <t>2. RESULTADO GERAL</t>
  </si>
  <si>
    <t>Quantidade</t>
  </si>
  <si>
    <t>Unidade de Controle Interno dos Tribunais de Contas</t>
  </si>
  <si>
    <t>Atividades de controle interno dos Tribunais de Contas</t>
  </si>
  <si>
    <t>PLANO DE AUDITORIA E GESTÃO DA QUALIDADE</t>
  </si>
  <si>
    <t>QATC 27</t>
  </si>
  <si>
    <t>QATC-27</t>
  </si>
  <si>
    <t>26.4</t>
  </si>
  <si>
    <t>27.1</t>
  </si>
  <si>
    <t>27.2</t>
  </si>
  <si>
    <t>26.1</t>
  </si>
  <si>
    <t>26.3</t>
  </si>
  <si>
    <t>Pontuação Máxima:</t>
  </si>
  <si>
    <t>Pont. Alcançada TCE-RO</t>
  </si>
  <si>
    <t>Percentual:</t>
  </si>
  <si>
    <r>
      <t xml:space="preserve">Nota Geral:
</t>
    </r>
    <r>
      <rPr>
        <sz val="11"/>
        <color indexed="22"/>
        <rFont val="Arial"/>
        <family val="2"/>
      </rPr>
      <t>(b\a)</t>
    </r>
  </si>
  <si>
    <t>Quanto aos Ministros e Conselheiros Substitutos</t>
  </si>
  <si>
    <t>Controle interno dos jurisdicionados</t>
  </si>
  <si>
    <t>Política de TI, previamente aprovada pelo Comitê e implementada</t>
  </si>
  <si>
    <t>AUDITORIA FINANCEIRA</t>
  </si>
  <si>
    <t>Possui estrutura física própria (distinta do Gabinete do Ouvidor), de fácil acesso ao público externo</t>
  </si>
  <si>
    <t xml:space="preserve">Possui estrutura de pessoal própria, preferencialmente integrada por servidores efetivos </t>
  </si>
  <si>
    <t>11.3</t>
  </si>
  <si>
    <r>
      <t xml:space="preserve">Pontuação Máxima a ser obtida
</t>
    </r>
    <r>
      <rPr>
        <sz val="10"/>
        <rFont val="Arial"/>
        <family val="2"/>
      </rPr>
      <t>*Total: (27*4) = 
* Desconsiderado 4 dimensões não aplicável = - 16 pontos</t>
    </r>
  </si>
  <si>
    <t>RESULTADOS DAS AUDITORIAS DE CONFORMIDADE</t>
  </si>
  <si>
    <t>Apresentação dos resultados</t>
  </si>
  <si>
    <t>Acompanhamento, pelo TC, da implementação das determinações e recomendações</t>
  </si>
  <si>
    <t>Acompanhamento da implementação das determinações e recomendações</t>
  </si>
  <si>
    <t>23.3</t>
  </si>
  <si>
    <t>QATC-24</t>
  </si>
  <si>
    <t>24.1</t>
  </si>
  <si>
    <t>24.2</t>
  </si>
  <si>
    <t>24.3</t>
  </si>
  <si>
    <t>QATC-25</t>
  </si>
  <si>
    <t>25.1</t>
  </si>
  <si>
    <t>25.2</t>
  </si>
  <si>
    <t>25.3</t>
  </si>
  <si>
    <t>25.4</t>
  </si>
  <si>
    <t>No TCU, dois Ministros e, nos demais TCs, um Conselheiro, todos de livre escolha do Chefe do Poder Executivo.</t>
  </si>
  <si>
    <t>1.2.1</t>
  </si>
  <si>
    <t xml:space="preserve">Os Ministros Substitutos e Conselheiros Substitutos são selecionados mediante concurso público </t>
  </si>
  <si>
    <t>Aos  Ministros Substitutos e Conselheiros Substitutos são distribuídos processos para relatoria própria</t>
  </si>
  <si>
    <t>1.2.3</t>
  </si>
  <si>
    <t>Os processos são distribuídos aos Ministros Substitutos e Conselheiros Substitutos sem qualquer distinção quanto à natureza</t>
  </si>
  <si>
    <t>1.2.4</t>
  </si>
  <si>
    <t xml:space="preserve">Os Ministros Substitutos e  Conselheiros Substitutos têm assento permanente no Pleno. </t>
  </si>
  <si>
    <t>1.2.5</t>
  </si>
  <si>
    <t>Os Ministros Substitutos e Conselheiros Substitutos têm assento permanente nas Câmaras</t>
  </si>
  <si>
    <t>1.2.6</t>
  </si>
  <si>
    <t xml:space="preserve">Existe estrutura de Gabinete para os Ministros Substitutos e  Conselheiros Substitutos </t>
  </si>
  <si>
    <t>1.3.1</t>
  </si>
  <si>
    <t xml:space="preserve">Existe estrutura de Gabinete para os Procuradores do Ministério Público de Contas </t>
  </si>
  <si>
    <t>1.3.4</t>
  </si>
  <si>
    <t xml:space="preserve"> PLANEJAMENTO ESTRATÉGICO</t>
  </si>
  <si>
    <t>2.1.1</t>
  </si>
  <si>
    <t>2.1.2</t>
  </si>
  <si>
    <t>2.1.3</t>
  </si>
  <si>
    <t>2.1.4</t>
  </si>
  <si>
    <t>Conteúdo do planejamento estratégico</t>
  </si>
  <si>
    <t>2.2.1</t>
  </si>
  <si>
    <t>O planejamento estratégico atual se baseia em avaliação das necessidades que abrange os principais aspectos da Instituição e a identificação de lacunas ou áreas que necessitam melhorar o seu desempenho</t>
  </si>
  <si>
    <t>2.2.2</t>
  </si>
  <si>
    <t>O planejamento estratégico contém um marco lógico ou uma estrutura semelhante com uma hierarquização lógica dos propósitos (por exemplo, missão-visão metas–objetivos; ou impacto–resultado–produto–atividades–insumos).</t>
  </si>
  <si>
    <t>2.2.3</t>
  </si>
  <si>
    <t>O planejamento estratégico contém um número razoável de indicadores que mensuram a agilidade do controle exercido pelo Tribunal, as capacidades internas e seu ambiente operacional.</t>
  </si>
  <si>
    <t>2.2.4</t>
  </si>
  <si>
    <t>O planejamento estratégico contempla as expectativas da sociedade, dos jurisdicionados e dos servidores.</t>
  </si>
  <si>
    <t>2.3.1</t>
  </si>
  <si>
    <t>2.3.2</t>
  </si>
  <si>
    <t>2.3.3</t>
  </si>
  <si>
    <t>2.3.4</t>
  </si>
  <si>
    <t>Disponibilização do planejamento estratégico ao público externo.</t>
  </si>
  <si>
    <t xml:space="preserve">2.3.5 </t>
  </si>
  <si>
    <t>2.3.6</t>
  </si>
  <si>
    <t>2.3.7</t>
  </si>
  <si>
    <t>2.3.8</t>
  </si>
  <si>
    <t>Planejamento estratégico de médio (mínimo quatro anos) ou longo prazo.</t>
  </si>
  <si>
    <t>2.4.1</t>
  </si>
  <si>
    <t>2.4.2</t>
  </si>
  <si>
    <t>2.4.3</t>
  </si>
  <si>
    <t>2.4.4</t>
  </si>
  <si>
    <t>Planejamento do plano: existe uma definição clara das responsabilidades, ações e cronograma para a formulação do plano anual.</t>
  </si>
  <si>
    <t>3.1.1</t>
  </si>
  <si>
    <t>3.1.2</t>
  </si>
  <si>
    <t>3.1.3</t>
  </si>
  <si>
    <t>3.1.4</t>
  </si>
  <si>
    <t>3.2.1</t>
  </si>
  <si>
    <t>3.2.2</t>
  </si>
  <si>
    <t>3.2.3</t>
  </si>
  <si>
    <t>3.2.4</t>
  </si>
  <si>
    <t>4.1.1</t>
  </si>
  <si>
    <t>4.1.2</t>
  </si>
  <si>
    <t>4.1.3</t>
  </si>
  <si>
    <t>4.1.4</t>
  </si>
  <si>
    <t>4.1.5</t>
  </si>
  <si>
    <t>4.1.6</t>
  </si>
  <si>
    <t>4.2.1</t>
  </si>
  <si>
    <t>4.2.2</t>
  </si>
  <si>
    <t>4.2.3</t>
  </si>
  <si>
    <t>4.2.4</t>
  </si>
  <si>
    <t>4.3.1</t>
  </si>
  <si>
    <t>4.3.2</t>
  </si>
  <si>
    <t>4.3.3</t>
  </si>
  <si>
    <t>4.3.4</t>
  </si>
  <si>
    <t>4.3.5</t>
  </si>
  <si>
    <t>4.3.6</t>
  </si>
  <si>
    <t>5.1.1</t>
  </si>
  <si>
    <t>5.1.2</t>
  </si>
  <si>
    <t>5.1.3</t>
  </si>
  <si>
    <t>5.1.4</t>
  </si>
  <si>
    <t>5.1.5</t>
  </si>
  <si>
    <t>5.1.6</t>
  </si>
  <si>
    <t>5.1.7</t>
  </si>
  <si>
    <t>5.1.8</t>
  </si>
  <si>
    <t>5.1.9</t>
  </si>
  <si>
    <t>5.2.1</t>
  </si>
  <si>
    <t>23.3.4</t>
  </si>
  <si>
    <t>24.1.1</t>
  </si>
  <si>
    <t>5.2.2</t>
  </si>
  <si>
    <t>5.2.3</t>
  </si>
  <si>
    <t>5.2.4</t>
  </si>
  <si>
    <t>5.2.5</t>
  </si>
  <si>
    <t>5.2.6</t>
  </si>
  <si>
    <t>5.2.7</t>
  </si>
  <si>
    <t>5.2.8</t>
  </si>
  <si>
    <t>5.2.10</t>
  </si>
  <si>
    <t>6.1.1</t>
  </si>
  <si>
    <t>6.1.2</t>
  </si>
  <si>
    <t>6.1.3</t>
  </si>
  <si>
    <t>6.1.4</t>
  </si>
  <si>
    <t>6.1.5</t>
  </si>
  <si>
    <t>6.1.6</t>
  </si>
  <si>
    <t>6.2.1</t>
  </si>
  <si>
    <t>6.2.2</t>
  </si>
  <si>
    <t>6.2.3</t>
  </si>
  <si>
    <t>6.2.4</t>
  </si>
  <si>
    <t>6.2.5</t>
  </si>
  <si>
    <t>6.2.6</t>
  </si>
  <si>
    <t>6.2.7</t>
  </si>
  <si>
    <t>6.2.8</t>
  </si>
  <si>
    <t>6.2.9</t>
  </si>
  <si>
    <t>6.2.10</t>
  </si>
  <si>
    <t>6.3.1</t>
  </si>
  <si>
    <t>6.3.3</t>
  </si>
  <si>
    <t>6.3.4</t>
  </si>
  <si>
    <t>6.3.5</t>
  </si>
  <si>
    <t>6.3.6</t>
  </si>
  <si>
    <t>6.3.7</t>
  </si>
  <si>
    <t>6.4.1</t>
  </si>
  <si>
    <t>6.4.3</t>
  </si>
  <si>
    <r>
      <t xml:space="preserve">Pontuação Alcançada pelo TCE - RO
</t>
    </r>
    <r>
      <rPr>
        <sz val="10"/>
        <rFont val="Arial"/>
        <family val="2"/>
      </rPr>
      <t>- b -</t>
    </r>
  </si>
  <si>
    <t>4.3</t>
  </si>
  <si>
    <t>10.3.1</t>
  </si>
  <si>
    <t>10.3.2</t>
  </si>
  <si>
    <t>10.3.3</t>
  </si>
  <si>
    <t>10.3.4</t>
  </si>
  <si>
    <t>10.3.5</t>
  </si>
  <si>
    <t>10.3.6</t>
  </si>
  <si>
    <t>10.3.7</t>
  </si>
  <si>
    <t>10.3.8</t>
  </si>
  <si>
    <t>10.3.9</t>
  </si>
  <si>
    <t>10.3.10</t>
  </si>
  <si>
    <t>10.4.1</t>
  </si>
  <si>
    <t>10.4.2</t>
  </si>
  <si>
    <t>10.4.3</t>
  </si>
  <si>
    <t>10.4.4</t>
  </si>
  <si>
    <t>10.4.5</t>
  </si>
  <si>
    <t>10.4.6</t>
  </si>
  <si>
    <t>10.4.8</t>
  </si>
  <si>
    <t>10.4.9</t>
  </si>
  <si>
    <t>11.1.1</t>
  </si>
  <si>
    <t>11.1.2</t>
  </si>
  <si>
    <t>11.1.3</t>
  </si>
  <si>
    <t>11.1.4</t>
  </si>
  <si>
    <t>11.1.5</t>
  </si>
  <si>
    <t>Possui regras e procedimentos padrão de controle externo concomitante, em função dos objetos e especificidades dos atos controlados.</t>
  </si>
  <si>
    <t>11.1.6</t>
  </si>
  <si>
    <t>11.1.7</t>
  </si>
  <si>
    <t>11.2.1</t>
  </si>
  <si>
    <t>11.2.2</t>
  </si>
  <si>
    <t>11.2.3</t>
  </si>
  <si>
    <t>11.2.4</t>
  </si>
  <si>
    <t>11.2.5</t>
  </si>
  <si>
    <t>11.2.6</t>
  </si>
  <si>
    <t>11.2.7</t>
  </si>
  <si>
    <t>11.2.8</t>
  </si>
  <si>
    <t>11.2.9</t>
  </si>
  <si>
    <t>11.2.10</t>
  </si>
  <si>
    <t>11.2.11</t>
  </si>
  <si>
    <t>11.2.12</t>
  </si>
  <si>
    <t>11.3.1</t>
  </si>
  <si>
    <t>11.3.2</t>
  </si>
  <si>
    <t>11.3.3</t>
  </si>
  <si>
    <t>11.3.4</t>
  </si>
  <si>
    <t>11.3.5</t>
  </si>
  <si>
    <t>11.3.6</t>
  </si>
  <si>
    <t>11.4.1</t>
  </si>
  <si>
    <t>11.4.2</t>
  </si>
  <si>
    <t>11.4.3</t>
  </si>
  <si>
    <t>11.4.4</t>
  </si>
  <si>
    <t>12.1.1</t>
  </si>
  <si>
    <t>12.1.2</t>
  </si>
  <si>
    <t>12.1.3</t>
  </si>
  <si>
    <t>12.1.4</t>
  </si>
  <si>
    <t>12.2.1</t>
  </si>
  <si>
    <t>Assegura que as atividades de informações estratégicas sejam exercidas exclusivamente por servidor efetivo da carreira de controle externo com capacitação específica na área de inteligência, abrangendo no mínimo os fundamentos da doutrina.</t>
  </si>
  <si>
    <t>12.2.3</t>
  </si>
  <si>
    <t>12.2.4</t>
  </si>
  <si>
    <t>12.3.1</t>
  </si>
  <si>
    <t>12.3.2</t>
  </si>
  <si>
    <t>12.3.3</t>
  </si>
  <si>
    <t>12.3.4</t>
  </si>
  <si>
    <t>12.3.5</t>
  </si>
  <si>
    <t>12.3.6</t>
  </si>
  <si>
    <t>12.3.7</t>
  </si>
  <si>
    <t>12.3.8</t>
  </si>
  <si>
    <t>12.4.1</t>
  </si>
  <si>
    <t>12.4.2</t>
  </si>
  <si>
    <t>12.4.3</t>
  </si>
  <si>
    <t>12.4.4</t>
  </si>
  <si>
    <t>13.1.1</t>
  </si>
  <si>
    <t>13.1.2</t>
  </si>
  <si>
    <t>13.1.3</t>
  </si>
  <si>
    <t>13.1.4</t>
  </si>
  <si>
    <t>13.2.1</t>
  </si>
  <si>
    <t>13.2.2</t>
  </si>
  <si>
    <t>13.2.3</t>
  </si>
  <si>
    <t>Divulga relatórios sobre o acompanhamento do cumprimento das decisões</t>
  </si>
  <si>
    <t>13.2.4</t>
  </si>
  <si>
    <t>13.2.5</t>
  </si>
  <si>
    <t>13.2.6</t>
  </si>
  <si>
    <t>13.2.7</t>
  </si>
  <si>
    <t>14.1.1</t>
  </si>
  <si>
    <t>14.1.2</t>
  </si>
  <si>
    <t>14.1.3</t>
  </si>
  <si>
    <t>14.1.4</t>
  </si>
  <si>
    <t>15.1.1</t>
  </si>
  <si>
    <t>15.1.2</t>
  </si>
  <si>
    <t>15.1.3</t>
  </si>
  <si>
    <t>15.1.4</t>
  </si>
  <si>
    <t>15.2.1</t>
  </si>
  <si>
    <t>15.2.2</t>
  </si>
  <si>
    <t>15.2.3</t>
  </si>
  <si>
    <t>15.2.4</t>
  </si>
  <si>
    <t>15.2.5</t>
  </si>
  <si>
    <t>15.2.6</t>
  </si>
  <si>
    <t>16.1.1</t>
  </si>
  <si>
    <t>Realiza o controle concomitante de obras, ainda que por amostragem, com atendimento dos seguintes requisitos mínimos:
             I) Possui sistema informatizado de acompanhamento da execução de obras que contenha, pelo menos, imagens das etapas das obras (georeferenciadas), valor do contrato, medições realizadas, desembolsos e prazos de execução; 
            II) Procede à análise dos editais para a contratação de obras;
           III) Procede à fiscalização da execução de obras;
          IV) Expede medida cautelar, quando cabível, para paralisação de obras ou para a retenção de valores no montante correspondente à irregularidade detectada
          V) Determina medidas corretivas na execução das obras.</t>
  </si>
  <si>
    <t>Realiza o controle concomitante de atos de pessoal, ainda que por amostragem, com atendimento aos seguintes requisitos mínimos:
           I) Possui sistema informatizado de acompanhamento dos atos de admissão
          II) Procede à análise dos editais de concursos públicos
         III) Procede à fiscalização da realização de concursos públicos
        IV) Expede medida cautelar, quando cabível, para sustação dos atos considerados eivados de ilegalizade
        V) Aprecia o mérito da cautelar em até dois meses da sua concessão, ressalvada a complexidade da matéria e os incidentes processuais
       VI) Determina medidas corretivas na realização de concursos públicos</t>
  </si>
  <si>
    <t>16.1.2</t>
  </si>
  <si>
    <t>16.1.3</t>
  </si>
  <si>
    <t>16.1.4</t>
  </si>
  <si>
    <t>16.1.5</t>
  </si>
  <si>
    <t>16.2.1</t>
  </si>
  <si>
    <t>16.2.3</t>
  </si>
  <si>
    <t>16.2.4</t>
  </si>
  <si>
    <t>16.2.5</t>
  </si>
  <si>
    <t>16.2.6</t>
  </si>
  <si>
    <t>16.2.7</t>
  </si>
  <si>
    <t>Realiza campanhas de esclarecimento junto à opinião pública, informando que irregularidades detectadas pelos cidadãos podem ser levadas ao conhecimento do Tribunal.</t>
  </si>
  <si>
    <t>16.2.8</t>
  </si>
  <si>
    <t>17.1.1</t>
  </si>
  <si>
    <t>17.1.2</t>
  </si>
  <si>
    <t>17.1.3</t>
  </si>
  <si>
    <t>1. APURAÇÃO DOS RESULTADOS</t>
  </si>
  <si>
    <t>Avaliação</t>
  </si>
  <si>
    <t>Planos de Ação</t>
  </si>
  <si>
    <t>19.2.1</t>
  </si>
  <si>
    <t>19.2.2</t>
  </si>
  <si>
    <t>19.2.3</t>
  </si>
  <si>
    <t>19.2.4</t>
  </si>
  <si>
    <t>19.3.1</t>
  </si>
  <si>
    <t>19.3.2</t>
  </si>
  <si>
    <t>19.3.3</t>
  </si>
  <si>
    <t>19.3.4</t>
  </si>
  <si>
    <t>19.3.5</t>
  </si>
  <si>
    <t xml:space="preserve">O relatório da auditoria de conformidade propriamente dito apresenta os seguintes elementos:
I. Título
II. Destinatário
III. Escopo da auditoria, inclusive o período abrangido
IV. Identificação ou descrição do objeto
V. Critérios identificados
VI. Identificação das normas de auditoria aplicadas na execução do trabalho
VII. Um resumo do trabalho executado
VIII. Achados
IX. Uma conclusão/um parecer
X. As respostas da entidade auditada (conforme o caso)
XI. Recomendações (conforme o caso)
XII. Data do relatório
XIII. “Assinatura” </t>
  </si>
  <si>
    <t>20.2.1</t>
  </si>
  <si>
    <t>20.2.2</t>
  </si>
  <si>
    <t>20.2.3</t>
  </si>
  <si>
    <t>20.2.4</t>
  </si>
  <si>
    <t>20.3.1</t>
  </si>
  <si>
    <t>20.3.2</t>
  </si>
  <si>
    <t>20.3.3</t>
  </si>
  <si>
    <t>20.3.4</t>
  </si>
  <si>
    <t>20.3.5</t>
  </si>
  <si>
    <t>21.1.1</t>
  </si>
  <si>
    <t>21.1.2</t>
  </si>
  <si>
    <t>21.1.3</t>
  </si>
  <si>
    <t>21.1.4</t>
  </si>
  <si>
    <t>21.1.5</t>
  </si>
  <si>
    <t>21.2.1</t>
  </si>
  <si>
    <t>21.2.2</t>
  </si>
  <si>
    <t>21.2.3</t>
  </si>
  <si>
    <t>21.2.4</t>
  </si>
  <si>
    <t>21.2.5</t>
  </si>
  <si>
    <t>21.3.1</t>
  </si>
  <si>
    <t>22.1.1</t>
  </si>
  <si>
    <t>22.1.2</t>
  </si>
  <si>
    <t>22.1.3</t>
  </si>
  <si>
    <t>22.2.1</t>
  </si>
  <si>
    <t>22.2.2</t>
  </si>
  <si>
    <t>22.2.3</t>
  </si>
  <si>
    <t>22.2.4</t>
  </si>
  <si>
    <t>Publicação e disseminação dos resultados</t>
  </si>
  <si>
    <t>22.3.1</t>
  </si>
  <si>
    <t>22.3.2</t>
  </si>
  <si>
    <t>22.3.3</t>
  </si>
  <si>
    <t>23.1.1</t>
  </si>
  <si>
    <t>23.1.2</t>
  </si>
  <si>
    <t>23.1.3</t>
  </si>
  <si>
    <t>23.1.4</t>
  </si>
  <si>
    <t>23.2.1</t>
  </si>
  <si>
    <t>23.2.2</t>
  </si>
  <si>
    <t>23.2.3</t>
  </si>
  <si>
    <t>23.3.1</t>
  </si>
  <si>
    <t>23.3.2</t>
  </si>
  <si>
    <t>23.3.3</t>
  </si>
  <si>
    <t>QATC 23</t>
  </si>
  <si>
    <t>23.3.5</t>
  </si>
  <si>
    <t>23.3.6</t>
  </si>
  <si>
    <t>24.2.4</t>
  </si>
  <si>
    <t>24.2.5</t>
  </si>
  <si>
    <t>24.2.6</t>
  </si>
  <si>
    <t>24.4</t>
  </si>
  <si>
    <t>24.4.1</t>
  </si>
  <si>
    <t>24.4.2</t>
  </si>
  <si>
    <t>24.4.3</t>
  </si>
  <si>
    <t>24.4.4</t>
  </si>
  <si>
    <t>24.4.5</t>
  </si>
  <si>
    <t>24.4.6</t>
  </si>
  <si>
    <t>25.1.1</t>
  </si>
  <si>
    <t>25.1.2</t>
  </si>
  <si>
    <t>25.1.3</t>
  </si>
  <si>
    <t>25.1.4</t>
  </si>
  <si>
    <t>25.1.5</t>
  </si>
  <si>
    <t>25.3.7</t>
  </si>
  <si>
    <t>25.3.8</t>
  </si>
  <si>
    <t>26.1.6</t>
  </si>
  <si>
    <t>26.1.7</t>
  </si>
  <si>
    <t>26.1.8</t>
  </si>
  <si>
    <t>26.1.9</t>
  </si>
  <si>
    <t>24.1.2</t>
  </si>
  <si>
    <t>24.1.4</t>
  </si>
  <si>
    <t>24.1.5</t>
  </si>
  <si>
    <t>24.2.1</t>
  </si>
  <si>
    <t>24.2.2</t>
  </si>
  <si>
    <t>24.2.3</t>
  </si>
  <si>
    <t>24.3.1</t>
  </si>
  <si>
    <t>24.3.2</t>
  </si>
  <si>
    <t>24.3.3</t>
  </si>
  <si>
    <t>24.3.4</t>
  </si>
  <si>
    <t>24.3.5</t>
  </si>
  <si>
    <t>24.3.6</t>
  </si>
  <si>
    <t>25.2.1</t>
  </si>
  <si>
    <t>25.2.2</t>
  </si>
  <si>
    <t>6.4.4</t>
  </si>
  <si>
    <t>6.4.5</t>
  </si>
  <si>
    <t>6.4.6</t>
  </si>
  <si>
    <t>7.1.1</t>
  </si>
  <si>
    <t>7.1.3</t>
  </si>
  <si>
    <t>7.1.4</t>
  </si>
  <si>
    <t>7.2.1</t>
  </si>
  <si>
    <t>7.2.3</t>
  </si>
  <si>
    <t>8.1.1</t>
  </si>
  <si>
    <t>8.1.2</t>
  </si>
  <si>
    <t>8.1.3</t>
  </si>
  <si>
    <t>8.1.4</t>
  </si>
  <si>
    <t>8.1.5</t>
  </si>
  <si>
    <t>8.2.1</t>
  </si>
  <si>
    <t>8.2.3</t>
  </si>
  <si>
    <t>8.2.4</t>
  </si>
  <si>
    <t>82.5</t>
  </si>
  <si>
    <t>8.2.6</t>
  </si>
  <si>
    <t>8.2.7</t>
  </si>
  <si>
    <t>8.3.1</t>
  </si>
  <si>
    <t>8.3.2</t>
  </si>
  <si>
    <t>8.3.3</t>
  </si>
  <si>
    <t>8.3.4</t>
  </si>
  <si>
    <t>8.3.5</t>
  </si>
  <si>
    <t>8.3.6</t>
  </si>
  <si>
    <t>8,4</t>
  </si>
  <si>
    <t>8.4.1</t>
  </si>
  <si>
    <t>8.4.3</t>
  </si>
  <si>
    <t>8.4.4</t>
  </si>
  <si>
    <t>8.4.5</t>
  </si>
  <si>
    <t>8.4.6</t>
  </si>
  <si>
    <t>9.1.1</t>
  </si>
  <si>
    <t>9.1.2</t>
  </si>
  <si>
    <t>9.1.3</t>
  </si>
  <si>
    <t>9.1.4</t>
  </si>
  <si>
    <t>9.2.1</t>
  </si>
  <si>
    <t>O TC deve possuir plano de capacitação para os Membros do Tribunal</t>
  </si>
  <si>
    <t>O TC deve possuir plano de capacitação para os servidores do Tribunal</t>
  </si>
  <si>
    <t>9.2.3</t>
  </si>
  <si>
    <t>O TC deve possuir plano de capacitação para os jurisdicionados</t>
  </si>
  <si>
    <t>9.2.4</t>
  </si>
  <si>
    <t>O TC deve possuir plano de capacitação para controladores sociais (membros de conselhos, estudantes, cidadãos, sociedade civil, Organizações Não Governamentais – ONGs – etc)</t>
  </si>
  <si>
    <t>10.1.1</t>
  </si>
  <si>
    <t>10.1.2</t>
  </si>
  <si>
    <t>10.1.3</t>
  </si>
  <si>
    <t>10.1.4</t>
  </si>
  <si>
    <t>10.1.5</t>
  </si>
  <si>
    <t>10.1.6</t>
  </si>
  <si>
    <t>10.1.7</t>
  </si>
  <si>
    <t>10.1.8</t>
  </si>
  <si>
    <t>10.1.9</t>
  </si>
  <si>
    <t>10.1.10</t>
  </si>
  <si>
    <t>10.1.11</t>
  </si>
  <si>
    <t>10.1.12</t>
  </si>
  <si>
    <t>10.2.1</t>
  </si>
  <si>
    <t>10.2.2</t>
  </si>
  <si>
    <t>10.2.3</t>
  </si>
  <si>
    <t>10.2.4</t>
  </si>
  <si>
    <t>26.3.7</t>
  </si>
  <si>
    <t>26.4.1</t>
  </si>
  <si>
    <t>26.4.2</t>
  </si>
  <si>
    <t>26.4.3</t>
  </si>
  <si>
    <t>26.4.4</t>
  </si>
  <si>
    <t>26.4.5</t>
  </si>
  <si>
    <t>26.4.6</t>
  </si>
  <si>
    <t>27.1.1</t>
  </si>
  <si>
    <t>27.1.2</t>
  </si>
  <si>
    <t>27.1.3</t>
  </si>
  <si>
    <t>27.1.4</t>
  </si>
  <si>
    <t>27.1.5</t>
  </si>
  <si>
    <t>Contempla, no planejamento estratégico, iniciativas de controle social e transparência, tornando a Ouvidoria efetivo canal de comunicação com a sociedade</t>
  </si>
  <si>
    <t>27.2.1</t>
  </si>
  <si>
    <t>27.2.2</t>
  </si>
  <si>
    <t>27.2.3</t>
  </si>
  <si>
    <t>27.2.4</t>
  </si>
  <si>
    <t>27.2.5</t>
  </si>
  <si>
    <t>Resultado Geral</t>
  </si>
  <si>
    <t xml:space="preserve">1.1.1 </t>
  </si>
  <si>
    <t xml:space="preserve">1.1.2 </t>
  </si>
  <si>
    <t xml:space="preserve">1.1.3 </t>
  </si>
  <si>
    <t xml:space="preserve">1.1.4 </t>
  </si>
  <si>
    <t>1.3.2</t>
  </si>
  <si>
    <t>1.3.3</t>
  </si>
  <si>
    <t>Existência de processo para o monitoramento anual da implementação do plano estratégico.</t>
  </si>
  <si>
    <t>Continuidade: Não houve interrupção entre o planejamento estratégico vigente e o anterior.</t>
  </si>
  <si>
    <t>A existência de processo para o monitoramento da implementação do plano anual.</t>
  </si>
  <si>
    <t>Possui regulamento para os procedimentos de correição ordinária e extraordinária, adotando as diretrizes estabelecidas no modelo definido pelo Colégio de Corregedores e Ouvidores dos TCs.</t>
  </si>
  <si>
    <t>Realiza, no mínimo, uma correição ordinária por ano, nas unidades do Tribunal, incluíndo os Gabinetes dos membros</t>
  </si>
  <si>
    <t>Expede provimentos, recomendações ou orientações</t>
  </si>
  <si>
    <t>Instaura procedimentos destinados à apuração da competência para indicação de Ministro e Conselheiro, no caso de vacância, e, após a nomeação, à análise do preenchimento dos requisitos constitucionais e legais para a posse, expedientes a serem submetidos à deliberação do Tribunal Pleno</t>
  </si>
  <si>
    <t>5.2.9</t>
  </si>
  <si>
    <t>Utiliza o Termo de Ajustamento de Conduta ou instrumento similar como meio alternativo às sindicâncias e aos processos administrativos disciplinares, no caso de infrações leves</t>
  </si>
  <si>
    <t xml:space="preserve">CONTROLE INTERNO </t>
  </si>
  <si>
    <t>6.3.2</t>
  </si>
  <si>
    <t>6.4.2</t>
  </si>
  <si>
    <t>7.1.2</t>
  </si>
  <si>
    <t>7.2.4</t>
  </si>
  <si>
    <t>7.2.2</t>
  </si>
  <si>
    <t>8.4.2</t>
  </si>
  <si>
    <t xml:space="preserve">Possui estrutura de pessoal própria </t>
  </si>
  <si>
    <t>Define prazos para cada etapa do processo, considerando o prazo final de deliberação</t>
  </si>
  <si>
    <t>Define padrões de qualidade dos relatórios técnicos, bem como sistemática periódica de avaliação</t>
  </si>
  <si>
    <t>Estabelece padrões e critérios uniformes para as análises, no que couber</t>
  </si>
  <si>
    <t>Atribui competência ao órgão técnico para realização de diligências a fim de complementar a instrução processual</t>
  </si>
  <si>
    <t>Utiliza o Diário Oficial Eletrônico como principal meio de comunicação dos atos processuais</t>
  </si>
  <si>
    <t>Realiza inventário do estoque processual, por natureza, fase processual e ano de autuação</t>
  </si>
  <si>
    <t>Desenvolve projetos e ações para a redução/eliminação do estoque, com a designação de equipe gestora e definição de metas institucionais</t>
  </si>
  <si>
    <t>Estabelece procedimentos de análise conforme critérios de materialidade, relevância e risco e ano da ocorrência dos fatos</t>
  </si>
  <si>
    <t>Define agenda de deliberação dos processos em estoque</t>
  </si>
  <si>
    <t>Adota decisões monocráticas</t>
  </si>
  <si>
    <t>Agrupa processos para análise e julgamento em bloco quando as matérias são correlatas</t>
  </si>
  <si>
    <t>27.3</t>
  </si>
  <si>
    <t>27.3.1</t>
  </si>
  <si>
    <t>27.3.2</t>
  </si>
  <si>
    <t>27.3.3</t>
  </si>
  <si>
    <t>27.3.4</t>
  </si>
  <si>
    <t>27.3.5</t>
  </si>
  <si>
    <t>27.3.6</t>
  </si>
  <si>
    <t>27.3.7</t>
  </si>
  <si>
    <t>27.3.8</t>
  </si>
  <si>
    <t>27.3.9</t>
  </si>
  <si>
    <t>27.3.10</t>
  </si>
  <si>
    <t>27.3.11</t>
  </si>
  <si>
    <t>27.4</t>
  </si>
  <si>
    <t>27.4.1</t>
  </si>
  <si>
    <t>27.4.2</t>
  </si>
  <si>
    <t>27.4.3</t>
  </si>
  <si>
    <t>27.4.4</t>
  </si>
  <si>
    <t>27.4.5</t>
  </si>
  <si>
    <t>27.4.6</t>
  </si>
  <si>
    <t>27.4.7</t>
  </si>
  <si>
    <t>QATC-28</t>
  </si>
  <si>
    <t>28.1</t>
  </si>
  <si>
    <t>28.1.1</t>
  </si>
  <si>
    <t>28.1.2</t>
  </si>
  <si>
    <t>28.1.3</t>
  </si>
  <si>
    <t>28.1.4</t>
  </si>
  <si>
    <t>28.1.5</t>
  </si>
  <si>
    <t>28.1.6</t>
  </si>
  <si>
    <t>28.1.7</t>
  </si>
  <si>
    <t>28.1.8</t>
  </si>
  <si>
    <t>28.2</t>
  </si>
  <si>
    <t>28.2.1</t>
  </si>
  <si>
    <t>28.2.2</t>
  </si>
  <si>
    <t>28.2.3</t>
  </si>
  <si>
    <t>28.2.4</t>
  </si>
  <si>
    <t>28.2.5</t>
  </si>
  <si>
    <t>28.2.6</t>
  </si>
  <si>
    <t>28.2.7</t>
  </si>
  <si>
    <t>28.2.8</t>
  </si>
  <si>
    <t>Dispõe de espaço próprio na internet e na intranet para atendimento e divulgação de informações e resultados</t>
  </si>
  <si>
    <t>Cumpre as determinações da Lei de Acesso à Informação (Lei nº 12.527/2011), ofertando à sociedade informações e dados sobre a gestão do Tribunal em busca da efetivação da transparência e do direito de acesso à informação</t>
  </si>
  <si>
    <t>Total máximo de Pontos possíveis:</t>
  </si>
  <si>
    <t>Pontos considerados (retirado "não se aplica")</t>
  </si>
  <si>
    <t>Pontos Obtidos</t>
  </si>
  <si>
    <t>Índice alcançado (%)</t>
  </si>
  <si>
    <t>QATC 1</t>
  </si>
  <si>
    <t>Prazos para apreciação de processos (julgamento, emissão de parecer, registro etc.).</t>
  </si>
  <si>
    <t>Marco Legal da unidade de informações estratégicas.</t>
  </si>
  <si>
    <t>Competências da unidade de informações estratégicas.</t>
  </si>
  <si>
    <t>Marco legal.</t>
  </si>
  <si>
    <t>Ética e independência das equipes de auditoria de conformidade.</t>
  </si>
  <si>
    <t>Auditoria de Concessâo Pública.</t>
  </si>
  <si>
    <t>Pontuação 2015</t>
  </si>
  <si>
    <t>Pontuação 2017</t>
  </si>
  <si>
    <t>Estrutura da unidade de planejamento estratégico</t>
  </si>
  <si>
    <t>Código de ética para membros.</t>
  </si>
  <si>
    <t>Código de Ética para os servidores.</t>
  </si>
  <si>
    <t>Diretrizes gerais.</t>
  </si>
  <si>
    <t>Súmulas.</t>
  </si>
  <si>
    <t>Jurisprudência.</t>
  </si>
  <si>
    <t>Estrutura da Corregedoria.</t>
  </si>
  <si>
    <t>Atividades da Corregedoria.</t>
  </si>
  <si>
    <t>Controle Interno dos Tribunais de Contas.</t>
  </si>
  <si>
    <t>Estrutura de Tecnologia da Informação.</t>
  </si>
  <si>
    <t>Política de Tecnologia da Informação.</t>
  </si>
  <si>
    <t>Plano de Auditoria.</t>
  </si>
  <si>
    <t>Controle e Garantia da Qualidade.</t>
  </si>
  <si>
    <t>Estrutura de acompanhamento das decisões.</t>
  </si>
  <si>
    <t>Marco Legal da unidade de informações estratégicas.
O Tribunal de Contas:</t>
  </si>
  <si>
    <t>Instituiu e implantou a unidade de informações estratégicas, independentemente de sua denominação, mediante instrumento normativo que contemplou os requisitos previstos no regimento interno da Rede InfoContas.</t>
  </si>
  <si>
    <t>Confere à unidade de informações estratégicas autonomia e independência funcional, nos termos das NAGs, suficientes para desempenhar as atividades estabelecidas no Acordo de Cooperação Técnica e regimento interno da Rede InfoContas, garantindo que os dados obtidos, tratados, armazenados e consultados pelos servidores da unidade sejam utilizados apenas no âmbito das atribuições funcionais desse setor.</t>
  </si>
  <si>
    <t>Assegura que os dados sejam manuseados de acordo com a legislação nacional de proteção de dados pessoais e a privacidade, em especial o disposto no art. 5º, incisos X e XXXIII, da Constituição Federal, e no art. 31, caput e § 2º, da Lei Federal nº 12.527/2011.</t>
  </si>
  <si>
    <t>12.2.2</t>
  </si>
  <si>
    <t xml:space="preserve">Infraestrutura da unidade de informações estratégicas.
O Tribunal de Contas: </t>
  </si>
  <si>
    <t>17.2.1</t>
  </si>
  <si>
    <t>17.2.2</t>
  </si>
  <si>
    <t>17.2.3</t>
  </si>
  <si>
    <t>17.2.4</t>
  </si>
  <si>
    <t>18.1.1</t>
  </si>
  <si>
    <t>18.1.2</t>
  </si>
  <si>
    <t>18.1.3</t>
  </si>
  <si>
    <t>18.2.1</t>
  </si>
  <si>
    <t>18.2.2</t>
  </si>
  <si>
    <t>18.2.3</t>
  </si>
  <si>
    <t>18.2.4</t>
  </si>
  <si>
    <t>18.3.1</t>
  </si>
  <si>
    <t>18.3.2</t>
  </si>
  <si>
    <t>18.3.3</t>
  </si>
  <si>
    <t>18.3.4</t>
  </si>
  <si>
    <t>18.3.5</t>
  </si>
  <si>
    <t>18.3.6</t>
  </si>
  <si>
    <t>19.1.3</t>
  </si>
  <si>
    <t>18.1.4</t>
  </si>
  <si>
    <t>18.1.5</t>
  </si>
  <si>
    <t>18.1.6</t>
  </si>
  <si>
    <t>18.1.7</t>
  </si>
  <si>
    <t>18.1.8</t>
  </si>
  <si>
    <t>18.1.9</t>
  </si>
  <si>
    <t>18.3.7</t>
  </si>
  <si>
    <t>18.3.8</t>
  </si>
  <si>
    <t xml:space="preserve">19.1.1 </t>
  </si>
  <si>
    <t xml:space="preserve">19.1.2 </t>
  </si>
  <si>
    <t>20.1.1</t>
  </si>
  <si>
    <t>20.1.2</t>
  </si>
  <si>
    <t>20.1.3</t>
  </si>
  <si>
    <t>20.1.4</t>
  </si>
  <si>
    <t>20.1.5</t>
  </si>
  <si>
    <t>20.1.6</t>
  </si>
  <si>
    <t>20.2.5</t>
  </si>
  <si>
    <t>20.2.6</t>
  </si>
  <si>
    <t>21.3.2</t>
  </si>
  <si>
    <t>Planejamento de auditoria operacional.
A equipe de auditores do Tribunal:</t>
  </si>
  <si>
    <t>21.3.3</t>
  </si>
  <si>
    <t>21.3.4</t>
  </si>
  <si>
    <t>21.3.5</t>
  </si>
  <si>
    <t>21.4</t>
  </si>
  <si>
    <t>21.4.1</t>
  </si>
  <si>
    <t>21.4.2</t>
  </si>
  <si>
    <t>21.4.3</t>
  </si>
  <si>
    <t>21.4.4</t>
  </si>
  <si>
    <t>Relatórios de auditoria operacional</t>
  </si>
  <si>
    <t>DOMÍNIO G: RESULTADOS (RELATÓRIO) DE AUDITORIA</t>
  </si>
  <si>
    <t>1.1 /2015</t>
  </si>
  <si>
    <t>QATC 1 /2015</t>
  </si>
  <si>
    <t>1.2/2015</t>
  </si>
  <si>
    <t>1.3/2015</t>
  </si>
  <si>
    <t>QATC2/2015</t>
  </si>
  <si>
    <t>2.1/2015</t>
  </si>
  <si>
    <t>2.2/2015</t>
  </si>
  <si>
    <t>2.3/2015</t>
  </si>
  <si>
    <t>2.4/2015</t>
  </si>
  <si>
    <t>QATC 3/2015</t>
  </si>
  <si>
    <t>3.1/2015</t>
  </si>
  <si>
    <t>3.2/2015</t>
  </si>
  <si>
    <t>QATC4/2015</t>
  </si>
  <si>
    <t>4.1/2015</t>
  </si>
  <si>
    <t>4.2/2015</t>
  </si>
  <si>
    <t>4.3/2015</t>
  </si>
  <si>
    <t>QATC5/2015</t>
  </si>
  <si>
    <t>5.1/2015</t>
  </si>
  <si>
    <t>5.2/2015</t>
  </si>
  <si>
    <t>QATC6/2015</t>
  </si>
  <si>
    <t>6.1/2015</t>
  </si>
  <si>
    <t>6.2/2015</t>
  </si>
  <si>
    <t>6.3/2015</t>
  </si>
  <si>
    <t>6.4/2015</t>
  </si>
  <si>
    <t>QATC7/2015</t>
  </si>
  <si>
    <t>7.1/2015</t>
  </si>
  <si>
    <t>7.2/2015</t>
  </si>
  <si>
    <t>QATC8/2015</t>
  </si>
  <si>
    <t>8.2/2015</t>
  </si>
  <si>
    <t>QATC9/2015</t>
  </si>
  <si>
    <t>9.1/2015</t>
  </si>
  <si>
    <t>9.2/2015</t>
  </si>
  <si>
    <t>QATC10/2015</t>
  </si>
  <si>
    <t>10.1/2015</t>
  </si>
  <si>
    <t>10.2/2015</t>
  </si>
  <si>
    <t>10.3/2015</t>
  </si>
  <si>
    <t>10.4/2015</t>
  </si>
  <si>
    <t>QATC11/2015</t>
  </si>
  <si>
    <t>11.1/2015</t>
  </si>
  <si>
    <t>11.2/2015</t>
  </si>
  <si>
    <t>11.3/2015</t>
  </si>
  <si>
    <t>11.4/2015</t>
  </si>
  <si>
    <t>QATC12/2015</t>
  </si>
  <si>
    <t>12.1/2015</t>
  </si>
  <si>
    <t>12.2/2015</t>
  </si>
  <si>
    <t>12.3/2015</t>
  </si>
  <si>
    <t>12.4/2015</t>
  </si>
  <si>
    <t>QATC13/2015</t>
  </si>
  <si>
    <t>13.1/2015</t>
  </si>
  <si>
    <t>13.2/2015</t>
  </si>
  <si>
    <t>QATC15/2015</t>
  </si>
  <si>
    <t>15.1/2015</t>
  </si>
  <si>
    <t>15.2/2015</t>
  </si>
  <si>
    <t>QATC16/2015</t>
  </si>
  <si>
    <t>16.1/2015</t>
  </si>
  <si>
    <t>16.2/2015</t>
  </si>
  <si>
    <t>QATC17/2015</t>
  </si>
  <si>
    <t>17.2/2015</t>
  </si>
  <si>
    <t>QATC18/2015</t>
  </si>
  <si>
    <t>18.1/2015</t>
  </si>
  <si>
    <t>18.3/2015</t>
  </si>
  <si>
    <t>QATC19/2015</t>
  </si>
  <si>
    <t>19.1/2015</t>
  </si>
  <si>
    <t>19.2/2015</t>
  </si>
  <si>
    <t>19.3/2015</t>
  </si>
  <si>
    <t>QATC20/2015</t>
  </si>
  <si>
    <t>20.1/2015</t>
  </si>
  <si>
    <t>20.2/2015</t>
  </si>
  <si>
    <t>20.3/2015</t>
  </si>
  <si>
    <t>20.4/2015</t>
  </si>
  <si>
    <t>QATC21/2015</t>
  </si>
  <si>
    <t>21.1/2015</t>
  </si>
  <si>
    <t>21.2/2015</t>
  </si>
  <si>
    <t>21.3/2015</t>
  </si>
  <si>
    <t>QATC22/2015</t>
  </si>
  <si>
    <t>22.1/2015</t>
  </si>
  <si>
    <t>22.2/2015</t>
  </si>
  <si>
    <t>22.3/2015</t>
  </si>
  <si>
    <t>22.4/2015</t>
  </si>
  <si>
    <t>QATC23/2015</t>
  </si>
  <si>
    <t>23.1/2015</t>
  </si>
  <si>
    <t>23.2/2015</t>
  </si>
  <si>
    <t>23.3/2015</t>
  </si>
  <si>
    <t>QATC24/2015</t>
  </si>
  <si>
    <t>24.1/2015</t>
  </si>
  <si>
    <t>24.2/2015</t>
  </si>
  <si>
    <t>24.3/2015</t>
  </si>
  <si>
    <t>QATC25/2015</t>
  </si>
  <si>
    <t>25.2/2015</t>
  </si>
  <si>
    <t>25.3/2015</t>
  </si>
  <si>
    <t>25.4/2015</t>
  </si>
  <si>
    <t>Sem Equivalência 2015</t>
  </si>
  <si>
    <t>Equivalências</t>
  </si>
  <si>
    <t>Tendência</t>
  </si>
  <si>
    <t>QATC- 14</t>
  </si>
  <si>
    <t>14.2</t>
  </si>
  <si>
    <t>14.2.1</t>
  </si>
  <si>
    <t>14.2.2</t>
  </si>
  <si>
    <t>14.2.3</t>
  </si>
  <si>
    <t>14.2.4</t>
  </si>
  <si>
    <t>14.2.5</t>
  </si>
  <si>
    <t>14.2.6</t>
  </si>
  <si>
    <t>ORDEM NOS PAGAMENTOS PÚBLICOS</t>
  </si>
  <si>
    <t>15.1.5</t>
  </si>
  <si>
    <t>15.2.7</t>
  </si>
  <si>
    <t>16.2.2</t>
  </si>
  <si>
    <t>16.2.9</t>
  </si>
  <si>
    <t>Planejamento e execução do controle concomitante 
O Controle concomitante:</t>
  </si>
  <si>
    <t xml:space="preserve">Evidências </t>
  </si>
  <si>
    <t>Justificativas ou
comentários ( TC )</t>
  </si>
  <si>
    <t>24.1.6</t>
  </si>
  <si>
    <t>24.1.7</t>
  </si>
  <si>
    <t>24.1.8</t>
  </si>
  <si>
    <t>25.2.3</t>
  </si>
  <si>
    <t>25.2.4</t>
  </si>
  <si>
    <t>25.2.5</t>
  </si>
  <si>
    <t>25.2.6</t>
  </si>
  <si>
    <t>25.3.1</t>
  </si>
  <si>
    <t>25.3.2</t>
  </si>
  <si>
    <t>25.3.3</t>
  </si>
  <si>
    <t>25.3.4</t>
  </si>
  <si>
    <t>25.3.5</t>
  </si>
  <si>
    <t>25.3.6</t>
  </si>
  <si>
    <t>25.4.1</t>
  </si>
  <si>
    <t>25.4.2</t>
  </si>
  <si>
    <t>25.4.3</t>
  </si>
  <si>
    <t>25.4.4</t>
  </si>
  <si>
    <t>25.4.5</t>
  </si>
  <si>
    <t>DOMÍNIO H: COMUNICAÇÃO E CONTROLE SOCIAL</t>
  </si>
  <si>
    <t>COMUNICAÇÃO COM A MÍDIA, COM OS CIDADÃOS E COM AS ORGANIZAÇÕES DA DA SOCIEDADE CIVIL</t>
  </si>
  <si>
    <t>26.1.1</t>
  </si>
  <si>
    <t>26.1.2</t>
  </si>
  <si>
    <t>26.1.3</t>
  </si>
  <si>
    <t>26.1.4</t>
  </si>
  <si>
    <t>26.1.5</t>
  </si>
  <si>
    <t>26.2.1</t>
  </si>
  <si>
    <t>26.2.2</t>
  </si>
  <si>
    <t>26.2.3</t>
  </si>
  <si>
    <t>26.2.4</t>
  </si>
  <si>
    <t>26.2.5</t>
  </si>
  <si>
    <t>26.3.1</t>
  </si>
  <si>
    <t>26.3.2</t>
  </si>
  <si>
    <t>26.3.3</t>
  </si>
  <si>
    <t>26.3.4</t>
  </si>
  <si>
    <t>26.3.5</t>
  </si>
  <si>
    <t>26.3.6</t>
  </si>
  <si>
    <t>FISCALIZAÇÃO DE OBRAS PÚBLICAS</t>
  </si>
  <si>
    <t>Organização e fundamentos da auditoria de obras públicas</t>
  </si>
  <si>
    <t>25.1.6</t>
  </si>
  <si>
    <t>25.1.7</t>
  </si>
  <si>
    <t>25.1.8</t>
  </si>
  <si>
    <t>25.1.9</t>
  </si>
  <si>
    <t>25.2.7</t>
  </si>
  <si>
    <t>A adequação da execução da obra ou do serviço de engenharia em relação aos controles necessários (registros, comunicações, diário de obra, laudos, medições, justificativas, revisões de projetos, confecção do “as built” (como construído), controle de prazos, entrega da obra e outros)</t>
  </si>
  <si>
    <t>A formalização das responsabilidades técnicas (ART ou RRT) dos profissionais, referentes a cada função</t>
  </si>
  <si>
    <t>O cumprimento dos cronogramas e das etapas de execução do empreendimento</t>
  </si>
  <si>
    <t>A habilitação e a capacitação dos responsáveis pela fiscalização das obras e serviços de engenharia, compatíveis com as características do objeto</t>
  </si>
  <si>
    <t>A adequação dos quantitativos dos serviços contratados e pagos por meio de medições e de memórias de cálculo</t>
  </si>
  <si>
    <t xml:space="preserve">A pertinência da execução dos serviços, em observância às especificações técnicas, memoriais descritivos e normas técnicas pertinentes </t>
  </si>
  <si>
    <t>A deterioração (perda de solidez ou de segurança) de empreendimentos que se encontram dentro da garantia ou dentro da vida útil estabelecida pela lei, pelo contrato ou em norma própria</t>
  </si>
  <si>
    <t>Se, durante o prazo de garantia, os gestores públicos adotam as medidas para exigir a correção dos problemas verificados nas obras públicas</t>
  </si>
  <si>
    <t>Se a Administração Pública adota os controles, por meio de profissionais habilitados, sobre o desempenho das obras recebidas, até o término da garantia estabelecida ou da vida útil definida</t>
  </si>
  <si>
    <t xml:space="preserve">Se são instaurados os competentes processos administrativo e judicial, para a apuração de responsabilidades e ressarcimento à Administração Pública </t>
  </si>
  <si>
    <t>FISCALIZAÇÃO DA EDUCAÇÃO</t>
  </si>
  <si>
    <t xml:space="preserve">Fiscalização orçamentária e financeira dos recursos da educação.
O Tribunal: </t>
  </si>
  <si>
    <t>Fiscaliza, de modo sistemático e periódico, os principais programas afetos à infraestrutura e aos recursos pedagógicos, dentre aqueles relacionados na Diretriz 11 da Resolução Atricon 3/2015</t>
  </si>
  <si>
    <t>26.1.10</t>
  </si>
  <si>
    <t>26.1.11</t>
  </si>
  <si>
    <t>26.1.12</t>
  </si>
  <si>
    <t xml:space="preserve">11.2.13 </t>
  </si>
  <si>
    <t xml:space="preserve">Plano anual de auditoria que pondere a relevância, a materialidade e o risco de controle como fatores componentes do matriciamento dos riscos que definirá as prioridades da fiscalização. </t>
  </si>
  <si>
    <t>Plano anual de auditoria que atenda este requisito</t>
  </si>
  <si>
    <t>16.3</t>
  </si>
  <si>
    <t>Ética e independência das equipes de auditoria 
O Tribunal:</t>
  </si>
  <si>
    <t>16.3.1</t>
  </si>
  <si>
    <t>16.3.2</t>
  </si>
  <si>
    <t>16.3.3</t>
  </si>
  <si>
    <t>16.3.4</t>
  </si>
  <si>
    <t>O Tribunal presta apoio aos seus auditores, disponibilizando, por exemplo, material de orientação, capacitação, acesso a peritos que permita:
I. Identificar critérios auditoriais formais (leis, regulamentos etc) e não formais (princípios gerais de gestão, conduta das autoridades);
II. Determinar a natureza, período e extensão dos procedimentos de auditoria a serem executados à luz dos critérios, do escopo e das características da entidade auditada. 
III. Entender o ambiente de controle e os controles internos pertinentes das entidades auditadas, para avaliar o risco de que os controles internos não consigam evitar ou detectar casos relevantes de descumprimento. 
IV. Considerar três diferentes dimensões do risco de auditoria: risco inerente, risco de controle e  e risco de detecção. 
V. Incluir fatores do risco de fraude nas suas avaliações de riscos e se o auditor encontrar casos de descumprimento que possam indicar fraude tenham condições de exercer a devida diligência profissional a fim de não interferir em possíveis processos judiciais no futuro. 
VI. Elaborar achados e conclusões de auditoria baseados em evidências suficientes e apropriadas para proporcionar a base para a conclusão ou parecer. 
VII. Elaborar relatório por escrito em formato apropriado, de modo que o relatório seja completo, preciso, objetivo, claro e conciso. 
VIII. Formular estratégia e plano de auditoria.</t>
  </si>
  <si>
    <t xml:space="preserve">Amostra de processos de auditoria para confirmação da realização do controle de qualidade (check list, assinatura dos supervisores, diretores etc).. </t>
  </si>
  <si>
    <t>Amostra de processos de auditoria para confirmação da realização do controle de qualidade (check list, assinatura dos supervisores, diretores etc).</t>
  </si>
  <si>
    <t xml:space="preserve">Documentação que comprove a utilização  de expertise não existente no TC para a análise de questão de auditoria relevante.  </t>
  </si>
  <si>
    <t xml:space="preserve">Norma que discipline o tema ou processos de auditoria em que tenha havido divergência de opinião. </t>
  </si>
  <si>
    <t>Todas as determinações e recomendações propostas pela equipe de auditoria são escritas de forma clara e concisa e são dirigidas aos responsáveis pelo seu cumprimento.</t>
  </si>
  <si>
    <t>Comprovação da existência de, por exemplo: materiais de orientação, capacitações, acesso a peritos quando necessário, intercâmbio de experiências profissionais com outros auditores, acesso a capacitação interna e externa e acesso a cursos acadêmicos</t>
  </si>
  <si>
    <t>Gestão e qualificações da equipe de auditoria operacional.
O Tribunal:</t>
  </si>
  <si>
    <t xml:space="preserve">Indicador ou relatório que evidencie o percentual de auditorias realizadas em relação às definidas na matriz de risco. </t>
  </si>
  <si>
    <t>Documentação relativa aos resultados da coleta de dados e  informações dos jurisdicionados sobre as medidas corretivas tomadas ou sobre o(s) motivo(s) por que medidas corretivas não foram tomadas</t>
  </si>
  <si>
    <t>RESULTADO DA AUDITORIA OPERACIONAL</t>
  </si>
  <si>
    <t>Amostra de planejamento de auditoria</t>
  </si>
  <si>
    <t>Amostra de papéis de trabalho e de processo de auditoria financeira</t>
  </si>
  <si>
    <t>Amostra de processo de auditoria financeira</t>
  </si>
  <si>
    <t>Amostra de processo de contas de governo</t>
  </si>
  <si>
    <t>Assegura que, pelo menos, 80% das entidades identificadas na análise de risco foram objeto de auditoria financeira no ano em análise.</t>
  </si>
  <si>
    <t>Amostra de relatório de auditoria financeira</t>
  </si>
  <si>
    <t>Em pelo menos 80% das auditorias financeiras, o processo é julgado pelo Pleno/Câmara dentro do prazo fixado (ou quando não houver prazo definido, dentro de seis meses após o encerramento do período a que a auditoria se refere).</t>
  </si>
  <si>
    <t>Amostra de processo de auditoria de receita e renúncia de receitas</t>
  </si>
  <si>
    <t>Amostra de relatório de processo de auditoria.</t>
  </si>
  <si>
    <t>Orienta-se, nas auditorias de receita e de renúncia de receita, pelos pontos de controle destacados nas diretrizes aprovadas pela Resolução 06/2016 da Atricon</t>
  </si>
  <si>
    <t>Processos de auditorias de meio ambiente realizadas pelo TC nos últimos 3 anos.</t>
  </si>
  <si>
    <t>Se há a prática de superfaturamento</t>
  </si>
  <si>
    <t>Plano Estratégico do TC</t>
  </si>
  <si>
    <t>Plano anual de fiscalização específico da educação</t>
  </si>
  <si>
    <t>Matriz de risco de planejamento da fiscalização</t>
  </si>
  <si>
    <t>Relatório de acompanhamento dos dados da execução orçamentária e financeira e dos indicadores educacionais</t>
  </si>
  <si>
    <t xml:space="preserve">Site ou publicações.
</t>
  </si>
  <si>
    <t>Relatório de auditoria operacional na área de educação</t>
  </si>
  <si>
    <t>Termo de ajustamento de gestão ou instrumento similar</t>
  </si>
  <si>
    <t xml:space="preserve">Fiscaliza a execução dos planos de educação, de modo a zelar pelo cumprimento das metas e estratégias fixadas </t>
  </si>
  <si>
    <t>26.4.7</t>
  </si>
  <si>
    <t>É aprovado por lei específica</t>
  </si>
  <si>
    <t>Está devidamente atualizado</t>
  </si>
  <si>
    <t>Contempla a gestão por competência</t>
  </si>
  <si>
    <t>Prevê a avaliação de desempenho como critério para desenvolvimento na carreira</t>
  </si>
  <si>
    <t>Contempla acréscimo remuneratório baseado na produtividade do servidor, devidamente aferida a partir de critérios objetivos</t>
  </si>
  <si>
    <t xml:space="preserve">Está formalizada </t>
  </si>
  <si>
    <t>Contempla a obrigatoriedade de realização de exames periódicos anuais</t>
  </si>
  <si>
    <t>Faz o acompanhamento, individualizado, das condições gerais de saúde dos servidores</t>
  </si>
  <si>
    <t xml:space="preserve">Presta assistência à saúde mental dos servidores que apresentem necessidades específicas </t>
  </si>
  <si>
    <t>Realiza palestras e campanhas preventivas, tais como vacinação, doação de sangue, tabagismo, prevenção ao câncer de mama e próstata, hipertensão e diabetes</t>
  </si>
  <si>
    <t>Promove e incentiva a prática de esportes</t>
  </si>
  <si>
    <t>Contempla programa de preparação para a aposentadoria</t>
  </si>
  <si>
    <t>Existe o dimensionamento prévio da necessidade de pessoal, por unidade</t>
  </si>
  <si>
    <t>A lotação dos servidores aprovados no concurso atende ao dimensionamento feito</t>
  </si>
  <si>
    <t>As funções de confiança são exercidas exclusivamente por servidores ocupantes de cargo efetivo</t>
  </si>
  <si>
    <t>Os cargos em comissão são preenchidos por servidores de carreira nos casos, condições e percentuais mínimos previstos em lei, destinando-se apenas às atribuições de direção, chefia e assessoramento</t>
  </si>
  <si>
    <t>Existe programa de treinamento e ambientação para os servidores recém-admitidos</t>
  </si>
  <si>
    <t>Existem perfis de competência mapeados e definidos para todas as unidades de trabalho</t>
  </si>
  <si>
    <t>A escolha das lideranças leva em consideração as competências do servidor para o desempenho da função</t>
  </si>
  <si>
    <t>Realizam-se ações de reconhecimento funcional, como premiações para boas práticas e destaques de trabalhos técnicos</t>
  </si>
  <si>
    <t>Há instrumento para que os gestores e/ou servidores requeiram capacitação individual ou coletiva  voltada ao aperfeiçoamento de suas competências</t>
  </si>
  <si>
    <t>Lei que instituiu o plano</t>
  </si>
  <si>
    <t>Lei ou atualização datada de 2010 em diante</t>
  </si>
  <si>
    <t>Ato normativo prevendo a adoção da sistemática da gestão por competência</t>
  </si>
  <si>
    <t>Ato normativo disciplinando a matéria</t>
  </si>
  <si>
    <t xml:space="preserve">Documentação e ou ações que comprovem o acompanhamento das condições gerais de saúde dos servidores pelo Tribunal </t>
  </si>
  <si>
    <t xml:space="preserve">Documentação e ou ações que comprovem a assistência aos servidores quanto à saúde mental </t>
  </si>
  <si>
    <t>Fôlderes, cartazes, cartilhas, informe etc...</t>
  </si>
  <si>
    <t xml:space="preserve">Documentação e ou ações que comprovem o incentivo da prática de esportes pelo servidor, tais como: cartazes, cartilhas etc...  </t>
  </si>
  <si>
    <t>Documentação que comprove a existência do programa</t>
  </si>
  <si>
    <t>Documentação de dimensionamento da lotação de pessoal</t>
  </si>
  <si>
    <t>Lotação dos servidores na unidade e dimensionamento da necessidade de pessoal para comparação</t>
  </si>
  <si>
    <t>O servidor efetivo designado para a função de confiança deve ser/ou não do quadro do Tribunal</t>
  </si>
  <si>
    <t>Ato normativo disciplinando os requisitos e percentuais para a nomeação dos ocupantes de cargos em comissão do Tribunal</t>
  </si>
  <si>
    <t>Programa de treinamento ou curso de formação</t>
  </si>
  <si>
    <t>Documentação relativa ao mapeamento de competências, perfil e lotação dos servidores</t>
  </si>
  <si>
    <t>Mapeamento das competências</t>
  </si>
  <si>
    <t>Documentação relativa à escolha das lideranças e entrevista com o gestor da área de pessoal</t>
  </si>
  <si>
    <t>Programa de capacitação</t>
  </si>
  <si>
    <t>Documentação comprovando a solicitação de capacitação</t>
  </si>
  <si>
    <t>Pesquisa de clima, monitoramento e plano de ação</t>
  </si>
  <si>
    <t>8.2.2</t>
  </si>
  <si>
    <t>8.4</t>
  </si>
  <si>
    <t>Critérios 
de
 pontuação</t>
  </si>
  <si>
    <t>1.2.2</t>
  </si>
  <si>
    <t>Auditoria de Concessão Pública
O Tribunal:</t>
  </si>
  <si>
    <t>Auditoria de receita e da renúncia de receita públicas
O Tribunal:</t>
  </si>
  <si>
    <t>Processo de auditoria financeira
O Tribunal:</t>
  </si>
  <si>
    <t>Prazos para apreciação de processos (julgamento, emissão de parecer, registro etc.)
O Tribunal aprecia (julga, emite parecer, registra, etc.) os processos nos seguintes prazos:</t>
  </si>
  <si>
    <t xml:space="preserve"> Estrutura da Escola de Contas
A Escola de Contas do Tribunal:</t>
  </si>
  <si>
    <t>Código de Ética para os servidores
O Tribunal:</t>
  </si>
  <si>
    <t>Diretrizes gerais
O Tribunal:</t>
  </si>
  <si>
    <t>Estrutura da unidade de planejamento estratégico
O Tribunal :</t>
  </si>
  <si>
    <t>Quanto aos Ministros e Conselheiros
O Tribunal de Contas tem a seguinte composição:</t>
  </si>
  <si>
    <t>Processo de planejamento estratégico                                                      Contempla:</t>
  </si>
  <si>
    <t>Processo de planejamento anual
Contempla:</t>
  </si>
  <si>
    <t>Código de ética para membros
O Tribunal:</t>
  </si>
  <si>
    <t>Súmulas
O Tribunal:</t>
  </si>
  <si>
    <t>Jurisprudência
O tribunal:</t>
  </si>
  <si>
    <t>Estrutura da Corregedoria
A Corregedoria do Tribunal:</t>
  </si>
  <si>
    <t>Atividades da Corregedoria
A Corregedoria do Tribunal:</t>
  </si>
  <si>
    <t>Controle Interno dos Tribunais de Contas
O Tribunal de Contas:</t>
  </si>
  <si>
    <t xml:space="preserve">Estrutura de Tecnologia da Informação
A unidade de TI do Tribunal: </t>
  </si>
  <si>
    <t xml:space="preserve">Política de Tecnologia da Informação
O Tribunal possui: </t>
  </si>
  <si>
    <t>Marco legal do controle concomitante
O Tribunal de Contas:</t>
  </si>
  <si>
    <t>Controle concomitante das licitações, contratos, convênios, obras e atos de pessoal
O Tribunal de Contas:</t>
  </si>
  <si>
    <t xml:space="preserve">Competências da unidade de informações estratégicas
A unidade de informações estratégicas possui as seguintes competências: </t>
  </si>
  <si>
    <t xml:space="preserve">Cooperação Interinstitucional
O Tribunal de Contas: </t>
  </si>
  <si>
    <t>Estrutura de acompanhamento das decisões
O Tribunal:</t>
  </si>
  <si>
    <t>Implementação da norma
O Tribunal de Contas:</t>
  </si>
  <si>
    <t xml:space="preserve">Marco legal
O Tribunal de Contas: </t>
  </si>
  <si>
    <t>Plano de Auditoria
O Tribunal conta com um plano de auditoria que:</t>
  </si>
  <si>
    <t>Controle e Garantia da Qualidade 
O Tribunal regulamentou:</t>
  </si>
  <si>
    <t>Planejamento de auditorias de conformidade
Quando do planejamento das auditorias, são aplicados procedimentos de forma a:</t>
  </si>
  <si>
    <t>Avaliação das evidências de auditoria, conclusão e relatório de auditoria de conformidade</t>
  </si>
  <si>
    <t>Normas e orientações da auditoria de operacional
O Tribunal:</t>
  </si>
  <si>
    <t>Execução de auditoria operacional
A equipe de auditoria do Tribunal:</t>
  </si>
  <si>
    <t>Abrangência e escopo da auditoria operacional</t>
  </si>
  <si>
    <t>Fundamentos da auditoria financeira
O Tribunal:</t>
  </si>
  <si>
    <t>Resultados de auditoria financeira
O Tribunal:</t>
  </si>
  <si>
    <t>Auditoria de Tecnologia da Informação
O Tribunal:</t>
  </si>
  <si>
    <t>Auditoria de meio ambiente
O Tribunal:</t>
  </si>
  <si>
    <t>Fiscalização das licitações de obras públicas
O Tribunal avalia:</t>
  </si>
  <si>
    <t>Auditoria de execução de obras públicas
O Tribunal avalia:</t>
  </si>
  <si>
    <t>Auditoria de qualidade das obras públicas
O Tribunal avalia:</t>
  </si>
  <si>
    <t>Planejamento da fiscalização
O Tribunal:</t>
  </si>
  <si>
    <t xml:space="preserve">Fiscalização operacional e programática dos recursos da educação
O Tribunal: </t>
  </si>
  <si>
    <t>Fiscalização dos Planos de Educação
O Tribunal:</t>
  </si>
  <si>
    <t>Estrutura da Ouvidoria
A Ouvidoria do Tribunal:</t>
  </si>
  <si>
    <t>Ato de nomeação e/ou  documento que comprove também a origem da vaga nos termos da jurisprudência do STF contida no MMD-TC</t>
  </si>
  <si>
    <t>Ato normativo prevendo que o substituto integra as Câmaras</t>
  </si>
  <si>
    <t>Espaço próprio e comprovação da lotação de pessoal no gabinete do substituto</t>
  </si>
  <si>
    <t xml:space="preserve">Legislação que institui o Ministério Público de Contas </t>
  </si>
  <si>
    <t>Espaço próprio e comprovação da lotação de pessoal no gabinete do Ministério Público</t>
  </si>
  <si>
    <t>Legislação prevendo a independência funcional e entrevista com membro do Ministério Público</t>
  </si>
  <si>
    <t>Lista elaborada pelo Ministério Público de Contas e ato de nomeação</t>
  </si>
  <si>
    <t>Ato normativo instituindo unidade responsável pelo planejamento estratégico</t>
  </si>
  <si>
    <t>Planejamento estratégico vigente e diagnóstico que lhe serviu de base</t>
  </si>
  <si>
    <t>Planejamento estratégico vigente</t>
  </si>
  <si>
    <t>Planejamento estratégico e documentos que lhe serviram de base, como, por exemplo, sondagem, pesquisa de opinião, pesquisa de clima, questionário, diálogo público</t>
  </si>
  <si>
    <t>Documentos que comprovem a participação da alta administração no processo de elaboração/revisão do planejamento estratégico</t>
  </si>
  <si>
    <t>Consulta, pesquisa, sondagem ou qualquer medida que faculte/identifique a contribuição dos servidores no processo de planejamento estratégico</t>
  </si>
  <si>
    <t>Documentos de monitoramento anual do planejamento estratégico</t>
  </si>
  <si>
    <t>Documentação da elaboração do planejamento estratégico</t>
  </si>
  <si>
    <t>Inexistência de lapso temporal na vigência do planejamento estratégico atual em relação ao anterior</t>
  </si>
  <si>
    <t>Participação da alta administração no processo de elaboração do plano anual</t>
  </si>
  <si>
    <t>Comprovação da divulgação por diversos meios: intranet, comunicações internas, reuniões etc</t>
  </si>
  <si>
    <t>Comprovação de ações de monitoramento do plano anual</t>
  </si>
  <si>
    <t>Documentação da elaboração do plano anual</t>
  </si>
  <si>
    <t>Código de ética aprovado pelo Pleno ou documento que comprove a adoção de outro código de ética, como, por exemplo, o da ATRICON ou da Magistratura</t>
  </si>
  <si>
    <t>Comprovação da divulgação do código de ética para os membros</t>
  </si>
  <si>
    <t xml:space="preserve">O código de ética deve prever medidas corretivas e, se for o caso, comprovção da sua adoção pelo Tribunal </t>
  </si>
  <si>
    <t xml:space="preserve">Código de ética aprovado pelo Pleno ou documento que comprove a adoção de outro código de ética para os servidores </t>
  </si>
  <si>
    <t>Comprovação da divulgação do código de ética para os servidores</t>
  </si>
  <si>
    <t>Comprovação da divulgação do código de ética para  o público em geral</t>
  </si>
  <si>
    <t>Ato normativo regulamentando o processo de sistematização da jurisprudência</t>
  </si>
  <si>
    <t>Pesquisa direcionada que permita a busca por parâmetros, como, por exemplo, relator, tipo de processo, tipo de decisão, partes do processo, jurisdicionado, tema, período; pesquisa livre realizada de forma geral</t>
  </si>
  <si>
    <t>Ato normativo prevendo a adoção do Tesauro de Contas Nacional ou de outra ferramenta de controle de termos linguísticos da área de controle externo, bem como jurisprudência elaborada com base nesses termos</t>
  </si>
  <si>
    <t>Decisão proferida em processo, citando, expressamente, a súmula utilizada no caso concreto</t>
  </si>
  <si>
    <t>Súmula divulgada, com indicação e disponibilização dos processos que serviram de base para sua elaboração</t>
  </si>
  <si>
    <t>Registro (processo, sistema etc) da sistematização da jurisprudência</t>
  </si>
  <si>
    <t>Decisão proferida em processo, citando, expressamente, a jurisprudência utilizada no caso concreto</t>
  </si>
  <si>
    <t>Na divulgação das ementas o Tribunal deve indicar e disponibilizar o inteiro teor da decisão</t>
  </si>
  <si>
    <t>Apresentar organograma e/ou Ato normativo contemplando a Corregedoria</t>
  </si>
  <si>
    <t>Relação e/ou documentação que comprove a lotação de pessoal na Corregedoria,  composta, em sua maioria, de servidores efetivos</t>
  </si>
  <si>
    <t xml:space="preserve">Ato de designação de comissão ou unidade permanente de correições </t>
  </si>
  <si>
    <t xml:space="preserve">Ato de designação de comissão ou unidade processante permanente para processo administrativo disciplinar e de sindicância  </t>
  </si>
  <si>
    <t>Provimentos, recomendações ou orientações expededidos nos dois últimos exercícios</t>
  </si>
  <si>
    <t xml:space="preserve">Relatório da Corregedoria ou documento que evidencie o controle dos prazos processuais </t>
  </si>
  <si>
    <t>Ato normativo que disciplina a instauração do procedimento</t>
  </si>
  <si>
    <t>Relatório de avaliação do controle interno elaborado nos últimos cinco anos</t>
  </si>
  <si>
    <t>Ações que orientem os jurisdicionados acerca da importância do controle interno, tais como: seminários, encontros, cartilhas ou fôlderes</t>
  </si>
  <si>
    <t xml:space="preserve">Documentação que comprove a aprovação da política pelo Comitê, bem como a sua implementação por meio, dentre outros, de atas, relatórios, projetos, ações, sistemas, entrevistas com o responsável e/ou servidores do setor  </t>
  </si>
  <si>
    <t>Norma que regulamente os procedimentos de controle e garantia da qualidade das auditorias</t>
  </si>
  <si>
    <t>Normativo que discipline a isenção dos auditores</t>
  </si>
  <si>
    <t xml:space="preserve">Procedimento que realize rodízio de auditores ou entidades </t>
  </si>
  <si>
    <t>Código de ética e, quando for o caso, declaração da equipe de auditoria</t>
  </si>
  <si>
    <t>Documentação comprobatória de que todos os trabalhos de auditoria sejam realizados por servidores da carreira de controle externo e que haja política e plano de capacitação implantados</t>
  </si>
  <si>
    <t>Norma própria de auditoria ou comprovação oficial da adoção das diretrizes da ISSAI</t>
  </si>
  <si>
    <t>Guia ou Manual de Auditorias</t>
  </si>
  <si>
    <t>Material de orientação, capacitação e utilzação de trabalhos de peritos etc</t>
  </si>
  <si>
    <t>Amostra de processos de auditoria para confirmação da realização do controle de qualidade (check list, assinatura dos supervisores, diretores etc)</t>
  </si>
  <si>
    <t xml:space="preserve">Documentação que comprove a utilização  de expertise não existente no TC para a análise de questão de auditoria relevante </t>
  </si>
  <si>
    <t xml:space="preserve">Norma que discipline o tema ou processos de auditoria em que tenha havido divergência de opinião </t>
  </si>
  <si>
    <t>Amostras dos documentos de planejamento das auditorias</t>
  </si>
  <si>
    <t>Amostra de papéis de trabalho de auditorias</t>
  </si>
  <si>
    <t>Termo de referência da contratação ou documentação pertinente</t>
  </si>
  <si>
    <t>Regulamento da tabela de temporalidade</t>
  </si>
  <si>
    <t>Amostra de processos de auditoria</t>
  </si>
  <si>
    <t>Amostra de relatórios de auditoria</t>
  </si>
  <si>
    <t>Amostra de relatórios de auditoria de conformidade</t>
  </si>
  <si>
    <t xml:space="preserve">Norma própria de auditoria operacional ou comprovação oficial da adoção das diretrizes da INTOSAI </t>
  </si>
  <si>
    <t>Manual ou guia de auditoria operacional em vigor e comprovação de ação de divulgação</t>
  </si>
  <si>
    <t>Documentos ou informações repassadas pela equipe de auditoria (entrevistas, por exemplo)</t>
  </si>
  <si>
    <t>Documentação funcional de amostra da equipe de auditoria e conteúdo programático das capacitações</t>
  </si>
  <si>
    <t>Documentos que comprovem a capacitação nos últimos três exercícios das equipes de auditoria operacional</t>
  </si>
  <si>
    <t>Amostras dos documentos de planejamento das auditorias operacionais</t>
  </si>
  <si>
    <t>Amostras de processo de auditoria operacional</t>
  </si>
  <si>
    <t xml:space="preserve">Indicador ou relatório que evidencie o percentual de auditorias realizadas em relação às definidas na matriz de risco </t>
  </si>
  <si>
    <t>Indicador ou relatório que evidencie o percentual de auditorias realizadas em relação às definidas na matriz de risco</t>
  </si>
  <si>
    <t>Indicador ou relatório que evidencie o percentual de auditorias de conformidade julgadas nos prazos fixados</t>
  </si>
  <si>
    <t>Indicador ou relatório que evidencie a publicação/disseminação de todos os relatórios de auditoria e defesas no prazo estabelecido</t>
  </si>
  <si>
    <t xml:space="preserve">Sistema de acompanhamento ou monitoramento das determinações e recomendações de auditoria implantado </t>
  </si>
  <si>
    <t>Amostragem dos processos de monitoramento</t>
  </si>
  <si>
    <t xml:space="preserve">Amostragem das ações de divulgação ou processos de monitoramento 
</t>
  </si>
  <si>
    <t>Processos de auditorias operacionais</t>
  </si>
  <si>
    <t xml:space="preserve">Processos de auditorias operacionais concluídas 
</t>
  </si>
  <si>
    <t>Indicador ou relatório que evidencie o percentual de auditorias operacionais apreciadas/julgadas em até 30 dias após a conclusão do relatório</t>
  </si>
  <si>
    <t xml:space="preserve">Indicador ou relatório que evidencie o percentual de auditorias operacionais cujos relatórios foram encaminhados aos destinatários nos prazos fixados
</t>
  </si>
  <si>
    <t xml:space="preserve">Indicador ou relatório que evidencie o cumprimento do prazo fixado 
</t>
  </si>
  <si>
    <t>Sumários, resumos, gráficos, apresentações em vídeo, comunicados de imprensa, por exemplo, sobre os resultados de auditorias operacionais</t>
  </si>
  <si>
    <t>Amostra de relatórios de monitoramento das auditorias operacionais</t>
  </si>
  <si>
    <t>Amostra de processos de monitoramento das auditorias operacionais</t>
  </si>
  <si>
    <t>Amostras de processos de monitoramento das auditorias operacionais</t>
  </si>
  <si>
    <t>Indicador ou relatório que evidencie o percentual de auditorias financeiras julgadas nos prazos fixados</t>
  </si>
  <si>
    <t>Amostra de relatório que evidencie o acompanhamento de auditoria financeira</t>
  </si>
  <si>
    <t>Plano anual de fiscalização</t>
  </si>
  <si>
    <t>Manual ou regulamento que discipline a auditoria de receita e renúncia de receitas</t>
  </si>
  <si>
    <t>Regulamento</t>
  </si>
  <si>
    <t>Comprovação de pelo menos uma capacitação em auditoria de receita e renúncia de receitas aplicada no último exercício</t>
  </si>
  <si>
    <t>Manual ou guia que discipline os procedimentos de auditoria de receita e renúncia de receita alinhados com a Resolução 06/2016.
Amostra de relatórios de auditoria</t>
  </si>
  <si>
    <t>Amostra de fiscalização da dívida e do equilíbrio fiscal. 
Determinações, recomendações e alertas</t>
  </si>
  <si>
    <t>Processos de auditorias de concessões públicas realizadas pelo TC nos últimos 3 anos</t>
  </si>
  <si>
    <t>Amostra de auditoria de concessões públicas</t>
  </si>
  <si>
    <t>Manual ou regulamento que discipline a auditoria de concessões</t>
  </si>
  <si>
    <t>Papéis de trabalho que incluam os procedimentos, evidências (normalmente com referências cruzadas ao relatório) e achados da auditoria</t>
  </si>
  <si>
    <t>Amostra de processos de auditoria de concessões</t>
  </si>
  <si>
    <t>Processos de auditorias de TI</t>
  </si>
  <si>
    <t>Amostra de auditorias de TI</t>
  </si>
  <si>
    <t>Manual ou regulamento que discipline a auditoria de TI</t>
  </si>
  <si>
    <t>Amostra de auditoria de TI</t>
  </si>
  <si>
    <t>Amostra de processos de auditoria de TI</t>
  </si>
  <si>
    <t>Amostra de auditoria de meio ambiente</t>
  </si>
  <si>
    <t>Manual ou regulamento que discipline a auditoria de meio ambiente</t>
  </si>
  <si>
    <t>Amostra de processos de auditoria de meio ambiente</t>
  </si>
  <si>
    <t>Ato normativo que instituiu unidade específica</t>
  </si>
  <si>
    <t>Comprovação da lotação, formação e capacitação</t>
  </si>
  <si>
    <t>Manuais e procedimentos de auditoria de obras públicas</t>
  </si>
  <si>
    <t>Sistema informatizado</t>
  </si>
  <si>
    <t>Processos de fiscalização</t>
  </si>
  <si>
    <t>Relação dos equipamentos disponibizados para auditoria de obras</t>
  </si>
  <si>
    <t>Declaração do chefe da unidade de fiscalização de obras sobre a suficiência. Apresentar relação dos hardware e softwares disponibizados para as equipes de auditoria de obras</t>
  </si>
  <si>
    <t>Plano de capacitação</t>
  </si>
  <si>
    <t>Ferramentas eletrônicas</t>
  </si>
  <si>
    <t xml:space="preserve">Site
</t>
  </si>
  <si>
    <t>Relatório de contas de governo</t>
  </si>
  <si>
    <t>Comprovação de atuação no fomento ao controle social da educação por conselhos. Processo de fiscalização</t>
  </si>
  <si>
    <t>Comprovação de atuação nas escolas ou campanhas para fomento da participação no controle social</t>
  </si>
  <si>
    <t>Comprovação de capacitação ou encontro técnico voltado para membros de conselho ou gestores escolares</t>
  </si>
  <si>
    <t>Processos de fiscalização resultantes da análise de risco</t>
  </si>
  <si>
    <t>Processo de fiscalização ou processo de contas de governo</t>
  </si>
  <si>
    <t xml:space="preserve">Decisões do TC </t>
  </si>
  <si>
    <t>SIOPE</t>
  </si>
  <si>
    <t>Documento que comprove a realização das ações (reuniões, palestras, ofícios)</t>
  </si>
  <si>
    <t>Documento que comprove a realização do acompanhamento</t>
  </si>
  <si>
    <t>Possui Código de Ética para os membros, estabelecendo normas, políticas, práticas éticas e critérios que tratem da integridade, independência, imparcialidade, urbanidade, confidencialidade e competência dos membros</t>
  </si>
  <si>
    <t>Propicia que todos os membros estejam familiarizados com os valores e princípios constantes do Código de Ética</t>
  </si>
  <si>
    <t>Adota medidas corretivas em caso de violação do Código</t>
  </si>
  <si>
    <t>Possui Código de Ética para os servidores, estabelecendo normas, políticas e práticas éticas, com critérios que tratem da integridade, independência, imparcialidade, urbanidade, confidencialidade e competência dos servidores</t>
  </si>
  <si>
    <t>Propicia que todos os servidores estejam familiarizados com os valores e princípios constantes do Código de Ética</t>
  </si>
  <si>
    <t xml:space="preserve">Possui processo de sistematização da jurisprudência regulamentado </t>
  </si>
  <si>
    <t>Possui unidade técnica ou comissão permanente responsável pela sistematização e divulgação da sua jurisprudência</t>
  </si>
  <si>
    <t>Possui normativo regulamentando a uniformização de jurisprudência e a proposição,  aprovação, revisão, cancelamento e restabelecimento de enunciados de súmula</t>
  </si>
  <si>
    <t>Elabora e divulga ementas de todas as decisões colegiadas do Tribunal</t>
  </si>
  <si>
    <t xml:space="preserve">Dispõe de sistema informatizado que proporcione a pesquisa de jurisprudência por meio de busca textual em toda base de dados, contemplando pesquisa livre e pesquisa direcionada </t>
  </si>
  <si>
    <t>Adota tesauro ou vocabulário controlado conforme o Tesauro de Contas Nacional</t>
  </si>
  <si>
    <t>Edita súmulas a respeito de decisões reiteradas em determinados assuntos</t>
  </si>
  <si>
    <t>Divulga os processos cujos julgamentos resultaram na edição das súmulas</t>
  </si>
  <si>
    <t>Assegura que as ementas e/ou outros resumos jurisprudenciais tenham hiperlinks permitindo o acesso ao inteiro teor da decisão (relatório, voto e parte dispositiva)</t>
  </si>
  <si>
    <t>Divulga periodicamente por meio de publicações, boletins e informativos periódicos de jurisprudência</t>
  </si>
  <si>
    <t>Possui normativo para o procedimento disciplinar no âmbito interno</t>
  </si>
  <si>
    <t>Possui políticas e procedimentos de controle interno</t>
  </si>
  <si>
    <t>Aplica os procedimentos de controle interno</t>
  </si>
  <si>
    <t>Faz constar, como parte integrante do relatório anual do Tribunal, declaração sobre controle interno assinada pelo Presidente</t>
  </si>
  <si>
    <t>Possui canal de comunicação para que os servidores informem suspeitas de irregularidades</t>
  </si>
  <si>
    <t>Possui em operação um sistema claramente definido para identificar, mitigar e acompanhar os principais riscos de negócio</t>
  </si>
  <si>
    <t>Existe unidade de controle interno na estrutura organizacional diretamente subordinada à Presidência do Tribunal</t>
  </si>
  <si>
    <t xml:space="preserve">A unidade de controle interno é composta por profissionais de carreira própria ou da carreira de auditoria do Tribunal </t>
  </si>
  <si>
    <t>A unidade de controle interno conta com servidores em quantidade suficiente e com competência técnica adequada para a execução de plano anual de atividades de auditoria interna</t>
  </si>
  <si>
    <t>Os servidores da unidade de controle interno desenvolvem exclusivamente atividades próprias de controle e auditoria interna, com observância ao princípio da segregação de funções</t>
  </si>
  <si>
    <t xml:space="preserve">A Unidade de controle interno conta com estrutura física adequada e recursos materiais suficientes para a execução do plano anual de atividades de auditoria interna </t>
  </si>
  <si>
    <t>Os servidores da unidade de controle interno têm acesso irrestrito aos documentos e às informações necessárias à realização das atividades de controle interno</t>
  </si>
  <si>
    <t>Os servidores da unidade de controle interno têm independência técnica e autonomia profissional em relação às unidades controladas</t>
  </si>
  <si>
    <t>O Tribunal promove o desenvolvimento profissional contínuo dos profissionais do controle interno</t>
  </si>
  <si>
    <t>As competências da unidade de controle interno foram regulamentadas de acordo com os parâmetros definidos na Diretriz 27 da RA 04/2014</t>
  </si>
  <si>
    <t>As competências das unidades executoras do sistema de controle interno foram regulamentadas de acordo com os parâmetros definidos na Diretriz 27,e da RA 04/2014</t>
  </si>
  <si>
    <t>A unidade de controle interno realiza auditorias internas periódicas de avaliação do sistema de controle interno</t>
  </si>
  <si>
    <t>A unidade de controle interno realiza os trabalhos de auditoria interna com base em normas e manuais que regulamentam o processo de auditoria, em especial  Normas de Auditoria do Setor Público - NBASP e as Normas de Auditoria Governamental - NAGs</t>
  </si>
  <si>
    <t>A unidade de controle Interno elabora um planejamento anual de atividades de auditoria, com a descrição dos trabalhos de fiscalização a serem desenvolvidos, os cronogramas e os recursos necessários às ações de controle</t>
  </si>
  <si>
    <t>O plano anual de atividades é elaborado considerando matrizes de risco organizacional que consideram a materialidade, o risco de controle e o caráter estratégico das ações auditadas e estão em conformidade com a política de gerenciamento dos riscos do Tribunal</t>
  </si>
  <si>
    <t>A Unidade de controle interno elabora relatório anual de atividades</t>
  </si>
  <si>
    <t xml:space="preserve">A Unidade de Controle Interno emite pareceres sobre o Relatório de Gestão Fiscal e os balanços contábeis </t>
  </si>
  <si>
    <t>Existe um processo regular de acompanhamento da implementação das recomendações da unidade de controle interno</t>
  </si>
  <si>
    <t>O Tribunal estabeleceu iniciativas voltadas à implantação e ao efetivo funcionamento do sistema de controle interno dos jurisdicionados nos respectivos planejamentos estratégicos, com correspondentes metas e indicadores de desempenho, controlados e divulgados sistemática e permanentemente</t>
  </si>
  <si>
    <t>O Tribunal normatizou os requisitos para implantação do sistema de controle interno dos jurisdicionados, seguindo diretrizes da RA 05/2014</t>
  </si>
  <si>
    <t>O Tribunal de Contas promove a orientação e  sensibilização dos jurisdicionados acerca da importância e necessidade da efetiva implantação do sistema de controle interno</t>
  </si>
  <si>
    <t>O Tribunal promove ações destinadas a estreitar o relacionamento com as unidades de controle interno dos jurisdicionados, visando à racionalização e integração das atividades de controle, especialmente por meio das ações descritas na Diretriz 29 da RA 05/2014</t>
  </si>
  <si>
    <t>O Tribunal definiu regras para a responsabilização dos agentes públicos em face de irregularidades relativas ao sistema de controle interno, segundo parâmetros definidos na Diretriz 30 da RA 05/2014</t>
  </si>
  <si>
    <t>O Tribunal avaliou o sistema de controle interno dos jurisdicionados, com o propósito de verificar se está adequadamente concebido e se funciona de maneira eficaz, visando à proposição de aprimoramento e de medidas corretivas, com observância aos conceitos e critérios definidos na Diretriz 31 da RA 05/2014</t>
  </si>
  <si>
    <t>Tem regras de segurança da informação, defidamente formalizadas: rede, armazenagem etc</t>
  </si>
  <si>
    <t>Plano estratégico de tecnologia da informação (plano de TI) ou Plano Diretor de Tencologia da Informação (PDTI) implementado e compatível com o planejamento estratégico do Tribunal (PET)</t>
  </si>
  <si>
    <t>O processo de lotação e movimentação interna leva em consideração se as competências do servidor são compatíveis com os requisitos do cargo, conforme pefil pré-definido</t>
  </si>
  <si>
    <t>Existe programa de capacitação permanente de líderes</t>
  </si>
  <si>
    <t>Realiza-se regularmente pesquisa de clima organizacional, com monitoramento dos resultados e plano de ação para aperfeiçoamento de sua atuação</t>
  </si>
  <si>
    <t xml:space="preserve">Contas de governo: até o final do exercício seguinte ao da sua apresentação ao Tribunal </t>
  </si>
  <si>
    <t>Contas de gestão: até o final do exercício seguinte ao da sua apresentação ao Tribunal</t>
  </si>
  <si>
    <t>Tomada de Contas de Exercício ou de Gestão: até o final do exercício seguinte ao da sua tomada pelo Tribunal</t>
  </si>
  <si>
    <t>Representações: até nove meses da sua autuação no Tribunal</t>
  </si>
  <si>
    <t>Denúncias: até nove meses da sua autuação no Tribunal</t>
  </si>
  <si>
    <t>Recursos/Pedido de rescisão: até quatro meses da sua autuação</t>
  </si>
  <si>
    <t>Processos sujeitos a concessões de cautelares
           I - Quanto à concessão: imediata, salvo se houver tempo suficiente para  ouvir a outra parte, o Ministério Público de Contas e/ou o órgão técnico
          II - Quanto ao julgamento de mérito da cautelar: até dois meses da sua concessão</t>
  </si>
  <si>
    <t>Consultas: até três meses da sua autuação no Tribunal</t>
  </si>
  <si>
    <t>Concursos públicos: até três meses da sua autuação no Tribunal</t>
  </si>
  <si>
    <t>Atos de pessoal (aposentadorias, pensões, reformas etc): até quatro meses da sua autuação no Tribunal</t>
  </si>
  <si>
    <t>Demais processos (contratos, convênios etc): até um ano da sua autuação</t>
  </si>
  <si>
    <t>Divulga aos jurisdicionados prazos e regras para a autuação dos processos de modo a evitar diligências desnecessárias</t>
  </si>
  <si>
    <t>Adota o processo eletrônico</t>
  </si>
  <si>
    <t>Estabelece no planejamento estratégico metas institucionais qualitativas e quantitativas para análise e deliberação de processos</t>
  </si>
  <si>
    <t>Institui sistemática de monitoramento e gerenciamento do cumprimento dos prazos, com apoio de sistema informatizado, com identificação das não conformidades e a emissão de alertas eletrônicos de prazos para membros, servidores e unidades</t>
  </si>
  <si>
    <t>Monitora o cumprimento dos prazos pela Corregedoria</t>
  </si>
  <si>
    <t>Adota o controle externo concomitante como instrumento de efetividade de suas atribuições, estabelecendo-o como atividade prioritária no planejamento estratégico, com correspondentes metas e indicadores de desempenho, controlados e divulgados sistemática e permanentemente</t>
  </si>
  <si>
    <t>Possui normativo sobre as responsabilidades pelas atividades do controle externo concomitante</t>
  </si>
  <si>
    <t>Possui normativo sobre prazos e regras para o envio de documentos e informações pelos jurisdicionados, preferencialmente por meio eletrônico, de forma a possibilitar o exercício tempestivo do controle externo concomitante</t>
  </si>
  <si>
    <t>Possui normativo sobre os critérios de risco (criticidade, relevância e materialidade) que indicam os jurisdicionados a serem controlados concomitantemente, sem prejuízo de o Tribunal poder, a qualquer tempo, fiscalizar outros nele não contemplados</t>
  </si>
  <si>
    <t>Possui padrão de relatórios, pareceres e outros produtos técnicos, em função dos objetos e especificidades dos atos controlados</t>
  </si>
  <si>
    <t>Possui normativo sobre a sistemática interna de gerenciamento e controle de prazos e da qualidade do controle externo concomitante, abrangendo todas as suas fases e unidades responsáveis, preferencialmente com o uso de ferramentas eletrônicas e com a participação da Corregedoria, a quem cabe expedir alertas, notificações, orientações, recomendações e, se for o caso, propor a aplicação de sanções</t>
  </si>
  <si>
    <t>É exercido de ofício pelo Tribunal de Contas, segundo os critérios de relevância, materialidade e risco, respaldados em técnicas e procedimentos de auditoria (Normas de Auditoria Governamental – NAGs, ou de outra que vier a substituí-las)</t>
  </si>
  <si>
    <t>Abrange especialmente atos e procedimentos relacionados à instituição, arrecadação e renúncia das receitas; o acompanhamento dos indicadores da LRF e a realização das despesas, incluindo licitações, obras, contratos, convênios, concursos públicos,  processos seletivos simplificados e atos de pessoal</t>
  </si>
  <si>
    <t xml:space="preserve">Tem por objeto de análise os atos e procedimentos já formalizados ou validados pelos responsáveis, ainda que na fase intermediária do processo, a exemplo de edital de licitação publicado, licitação homologada, contrato publicado, concurso publicado, medições autorizadas, despesas atestadas, despesas pagas, etc </t>
  </si>
  <si>
    <t>Assegura o devido processo legal, especialmente, o direito ao contraditório e à ampla defesa, sempre que possível, antes da decisão</t>
  </si>
  <si>
    <t>Compreende a adoção de procedimentos de acompanhamento e controle da gestão dos jurisdicionados durante o exercício em que são praticados os atos, com o julgamento dos processos até no máximo o final do exercício seguinte ao da sua atuação, ressalvadas a complexidade da matéria e os incidentes processuais</t>
  </si>
  <si>
    <t>Possui como instrumentos, entre outros: auditoria, inspeção, diligência, exame de editais e atos sujeitos a registro, acompanhamento</t>
  </si>
  <si>
    <t>É exercido sobre as denúncias e representações</t>
  </si>
  <si>
    <t xml:space="preserve">É subsidiado por ferramenta eletrônica que viabilize o recebimento, processamento e análise de documentos e informações dos jurisdicionados </t>
  </si>
  <si>
    <t xml:space="preserve">É realizado  exclusivamente por servidores efetivos, ocupantes da carreira de auditores de controle externo ou equivalentes </t>
  </si>
  <si>
    <t>Resulta em alertas, representações, medidas cautelares, recomendações, determinações, termos de ajustamento de gestão e sanções aos jurisdicionados</t>
  </si>
  <si>
    <t>É concluído com o julgamento dos processos, incluindo denúncias e representações, nos prazos definidos institucionalmente</t>
  </si>
  <si>
    <t>É gerenciado de forma sistemática quanto aos prazos e à qualidade, com a aplicação oportuna de medidas orientativas, corretivas e sancionadoras</t>
  </si>
  <si>
    <t>Tem o resultado das fases do seu procedimento amplamente divulgado</t>
  </si>
  <si>
    <t>As medidas cautelares são disciplinadas por lei ou resolução e são adotadas nos casos em que houver fundado risco de consumação, reiteração ou continuação de lesão ao erário ou de grave irregularidade, bem como de ineficácia de futura decisão de mérito</t>
  </si>
  <si>
    <t>As medidas cautelares são concedidas de modo a assegurar que os seus efeitos resultarão em mais benefícios que prejuízos ao interesse público</t>
  </si>
  <si>
    <t>Os recursos são analisados em processo independente, apartado do principal, sem efeito suspensivo automático, exceto se concedido por decisão do colegiado</t>
  </si>
  <si>
    <t>Os termos de ajustamento de gestão são regulamentados, na forma e objetivos elencados na Diretriz 23, “o”, da RA 02/2014</t>
  </si>
  <si>
    <t>Os compromissos assumidos nos termos de ajuste de gestão são monitorados regularmente pela unidade responsável</t>
  </si>
  <si>
    <t>Realiza o controle concomitante de licitações e contratos, ainda que por amostragem, com atendimento dos seguintes requisitos mínimos:
               I) Possui sistema informatizado de acompanhamento das licitações, desde a publicação do edital à conclusão do contrato respectivo
              II) Procede à análise dos editais de licitações, antes do recebimento das propostas
             III) Acompanha a legalidade e economicidade dos atos do processo licitatório, até a adjudicação
            IV) Expede medida cautelar, quando cabível, para sustação do procedimento eivado de ilegalidade
             V) Determina as correções cabíveis nos procedimentos licitatórios</t>
  </si>
  <si>
    <t>Realiza o controle concomitante de convênios, ainda que por amostragem,  com atendimento dos seguintes requisitos mínimos:
              I) Possui sistema informatizado de acompanhamento dos convênios, desde a sua celebração
             II) Procede à análise dos termos de convênios antes da conclusão da sua execução
            III) Procede, ainda que por amostragem, à fiscalização da execução dos convênios
           IV) Expede medida cautelar, quando cabível, para sustação do procedimento eivado de ilegalidade</t>
  </si>
  <si>
    <t>Vincula a unidade de informações estratégicas à unidade superior de controle externo</t>
  </si>
  <si>
    <t>Dota a unidade de informações estratégicas de estruturas física e de pessoal suficientes e adequadas para o pleno funcionamento de suas atividades e a garantia de suas prerrogativas</t>
  </si>
  <si>
    <t>Garante à unidade de informação estratégica a infraestrutura de tecnologia de informação e comunicação protegida e com acesso restrito aos profissionais lotados na unidade</t>
  </si>
  <si>
    <t>Garante de forma continuada aos servidores lotados na unidade de informações estratégicas a capacitação necessária ao desenvolvimento de suas atividades</t>
  </si>
  <si>
    <t>Realização de ações que exijam a utilização de métodos e técnicas de investigação de ilícitos administrativos, nos termos da cláusula primeira do Acordo de Cooperação Técnica da Rede InfoContas</t>
  </si>
  <si>
    <t>Elaboração de estratégias e ações de inteligência, exclusivamente por meio da obtenção, sistematização e análise de dados coletados, oriundos de base de dados própria ou custodiadas, visando à produção de conhecimento para tomada de decisões. (Relatório de Análise de Tipologia; Relatório de Pesquisa; Relatório de Inteligência, dentre outros)</t>
  </si>
  <si>
    <t>Adoção de medidas de segurança internas que visem à prevenção, detecção, obstrução e a neutralização de ações adversas de qualquer natureza que ameacem a tramitação, segurança e salvaguarda dos dados e conhecimentos, das pessoas, dos materiais, e das áreas e instalações de interesse das Unidades de Informações Estratégicas</t>
  </si>
  <si>
    <t>Proposição de medidas de segurança institucional visando a garantir a segurança, o sigilo e a proteção dos dados e conhecimentos produzidos</t>
  </si>
  <si>
    <t>Solicitação de informações estratégicas a órgãos e entidades que atuem nas áreas de fiscalização, investigação e inteligência</t>
  </si>
  <si>
    <t>Elaboração e validação de tipologias visando a identificar indícios de irregularidades administrativas com vistas à prevenção e ao combate à corrupção</t>
  </si>
  <si>
    <t>Aderiu à Rede Nacional de Informações Estratégicas para o Controle Externo (Infocontas), nos termos previstos no Acordo de Cooperação Técnica que instituiu a Rede</t>
  </si>
  <si>
    <t>Mantém acordos de cooperação com outras entidades visando ao compartilhamento de base de dados pela unidade de informações estratégicas</t>
  </si>
  <si>
    <t>Interage com outros órgãos e entidades da Administração Pública com o objetivo de estabelecer o intercâmbio e compartilhamento de informações e conhecimentos estratégicos que apoiem as ações de controle externo</t>
  </si>
  <si>
    <t>Possui acesso à Rede Infoseg, da Secretaria Nacional de Segurança Pública</t>
  </si>
  <si>
    <t>Possui mecanismos informatizados de acompanhamento das decisões</t>
  </si>
  <si>
    <t>Adota ações efetivas para ressarcimento dos débitos (ex: assina prazo para que a pessoa jurídica pública lesada promova as medidas legais para o ressarcimento)</t>
  </si>
  <si>
    <t>Adota ações efetivas para pagamento das multas (ex: assina prazo para efetuar o pagamento e encaminhamento para cobrança judicial)</t>
  </si>
  <si>
    <t>Contempla, nos relatórios de inspeção ou auditoria, item específico para a verificação da implementação das determinações e recomendações anteriores</t>
  </si>
  <si>
    <t>Fixou o cumprimento da Lei Complementar nº 123/2006 como item de verificação obrigatória no controle externo</t>
  </si>
  <si>
    <t>Destaca as conclusões técnicas nos relatórios de fiscalização, de modo a impactar o julgamento das correspondentes contas anuais</t>
  </si>
  <si>
    <t>Apoia e participa de campanha nacional “Ordem nos Pagamentos Públicos” promovida pela Atricon e parceiros</t>
  </si>
  <si>
    <t>Produz, a partir das informações recebidas e das análises realizadas, indicadores de resultado acerca do cumprimento do disposto no art. 5º da Lei 8.666/93, dando ampla divulgação e transparência</t>
  </si>
  <si>
    <t>Atua cooperativamente com outras instituições de controle, promovendo o intercâmbio de informações e documentos, a troca de experiências, o apoio técnico, bem como a identificação e a divulgação de casos exitosos, visando ao cumprimento do artigo 5º da Lei 8.666/93</t>
  </si>
  <si>
    <t>Afere o efetivo cumprimento da ordem cronológica de exigibilidade nos pagamentos</t>
  </si>
  <si>
    <t>Realiza eventos de capacitação destinados aos servidores dos jurisdicionados sobre a correta aplicação do artigo 5º da Lei nº 8.666/93, e disponibiliza orientação permanente</t>
  </si>
  <si>
    <t>Promove ações junto aos jurisdicionados, visando à edição de norma local que regulamente o cumprimento do art. 5º da Lei 8.666/93, contemplando os requisitos mínimos definidos na Diretriz 11 da RA 08/2014</t>
  </si>
  <si>
    <t>Regulamenta e implementa ações voltadas ao cumprimento da ordem cronológica nos pagamentos realizados pelo Tribunal de Contas</t>
  </si>
  <si>
    <t>Regulamenta e divulga regras e prazos para o envio de documentos e informações pelos jurisdicionados, relativos a ordem cronológica nos pagamentos, preferencialmente por meio eletrônico</t>
  </si>
  <si>
    <t>Define como obrigatória a implementação, pela Administração Pública, de sistema informatizado que possibilite a divulgação em tempo real, na rede mundial de computadores, das diversas ordens cronológicas de pagamentos públicos e das respectivas listas de credores, com ampla acessibilidade a qualquer cidadão</t>
  </si>
  <si>
    <t xml:space="preserve">Destaca as não conformidades nos relatórios de fiscalização, de modo a impactar o julgamento das correspondentes contas anuais </t>
  </si>
  <si>
    <t>Fixou o cumprimento do art. 5º, da Lei nº 8.666/93, como item de verificação obrigatória no controle externo</t>
  </si>
  <si>
    <t>Definiu claramente as atribuições da unidade em instrumento normativo</t>
  </si>
  <si>
    <t>Monitora o cumprimento do Termo de Ajustamento de Gestão</t>
  </si>
  <si>
    <t>Regulamenta e divulga regras e prazos para o envio de documentos e informações pelos jurisdicionados, relativos ao cumprimento da Lei Complementar 123/2006, preferencialmente por meio eletrônico, de forma a possibilitar o controle externo concomitante sobre as contatações públicas</t>
  </si>
  <si>
    <t>Regulamenta e implementa ações voltadas ao cumprimento do disposto na Lei Complementar 123/2006 nas contratações realizadas pelo Tribunal de Contas</t>
  </si>
  <si>
    <t>Possui acordo de cooperação técnica com a unidade regional do Serviço Brasileiro de Apoio às Micro e Pequenas Empresas - SEBRAE, tendo como objeto a conjugação de esforços para a criação de ambiente favorável à implementação da Lei Complementar nº 123/2006</t>
  </si>
  <si>
    <t>Promove ações junto aos jurisdicionados visando à aprovação e à implementação de norma local que regulamente o tratamento diferenciado e simplificado para as microempresas e empresas de pequeno porte nas contratações públicas, objetivando a promoção do desenvolvimento econômico e social no âmbito nacional, municipal e regional, a ampliação da eficiência das políticas públicas e o incentivo à inovação tecnológica, a que se refere o art. 47 da Lei Complementar nº 123/2006</t>
  </si>
  <si>
    <t>Assegura capacitação às equipes técnicas do Tribunal para a efetiva fiscalização do disposto na Lei Complementar nº 123/2006</t>
  </si>
  <si>
    <t>Atua cooperativamente com outras instituições de controle, promovendo o intercâmbio de informações e documentos, a troca de experiências, a identificação e a divulgação de casos exitosos e o apoio técnico visando à implementação da Lei Complementar nº 123/2006</t>
  </si>
  <si>
    <t>Produz, a partir das informações recebidas e das análises realizadas, indicadores de resultado acerca da implementação da Lei Complementar no Estado e Municípios, dando-lhes ampla divulgação e transparência</t>
  </si>
  <si>
    <t xml:space="preserve">Realiza campanhas de esclarecimento junto à opinião pública, informando que irregularidades detectadas pelos cidadãos podem ser levadas ao conhecimento do Tribunal </t>
  </si>
  <si>
    <t>Segue uma metodologia baseada em riscos</t>
  </si>
  <si>
    <t>Especifica os recursos humanos e financeiros necessários para executar as auditorias planejadas</t>
  </si>
  <si>
    <t>Contém cronograma para a execução de todas as auditorias</t>
  </si>
  <si>
    <t>Prevê o monitoramento</t>
  </si>
  <si>
    <t>Políticas e procedimentos de controle da qualidade (CQ)</t>
  </si>
  <si>
    <t>Controle rotineiro de qualidade nos trabalhos auditoriais</t>
  </si>
  <si>
    <t>Políticas e procedimentos de garantia da qualidade (GQ)</t>
  </si>
  <si>
    <t>A realização anual, por amostragem, de avaliações de GQ das auditorias</t>
  </si>
  <si>
    <t>A responsabilidade pelo processo de monitoramento da GQ, atribuída a uma ou mais pessoas com a devida experiência e autoridade para assumir tal responsabilidade</t>
  </si>
  <si>
    <t>A exigência de independência das pessoas que fizerem a GQ (não tenham participado do trabalho nem da análise do controle de qualidade do trabalho)</t>
  </si>
  <si>
    <t>A exigência de que os resultados do monitoramento do sistema de controle de qualidade sejam informados à autoridade do Tribunal responsável pela GQ de forma tempestiva</t>
  </si>
  <si>
    <t>A possibilidade de submissão do sistema global de controle de qualidade à avaliação independente por outro TC ou organismo competente</t>
  </si>
  <si>
    <t>A utilização das recomendações da GQ nas auditorias subsequentes</t>
  </si>
  <si>
    <t>Assegura que os auditores não realizem trabalhos por mais de cinco anos na mesma entidade auditada</t>
  </si>
  <si>
    <t>Adota código de ética para servidores e procedimentos que exijam independência, sigilo e ética profissional para os auditores</t>
  </si>
  <si>
    <t>Assegura que os auditores reúnam as competências e conhecimentos necessários para a realização dos trabalhos para os quais foram designados</t>
  </si>
  <si>
    <t xml:space="preserve">O Tribunal formulou normas de auditoria compatíveis com a ISSAI 400 ou adotou as Diretrizes da Auditoria de Conformidade (ISSAI 4100 ou 4200) como suas normas oficiais. As normas devem abranger pelo menos doze das seguintes exigências:
I.       Identificar os elementos relevantes para a auditoria antes da sua execução
II.       Considerar o risco da auditoria ao longo do processo de auditoria 
III.       Levar em consideração a materialidade ao longo do processo de auditoria 
IV.       Elaborar suficiente documentação (papeis de trabalho) de auditoria 
V.       Estabelecer boa comunicação ao longo do processo de auditoria 
VI.       Identificar o objeto e  os critérios adequados
VII.       Definir o escopo da auditoria  
VIII.   Entender a entidade auditada à luz dos normativos que a regem  
IX.   Entender o ambiente de controle e os controles internos pertinentes
X.   Fazer uma avaliação de riscos  
XI.   Considerar o risco de fraude
XII.   Planejar a auditoria formulando uma estratégia e um plano de auditoria 
XIII.   Coletar evidências de auditoria suficientes e apropriadas para cobrir o escopo da auditoria 
XIV.   Avaliar se foram obtidas evidências de auditoria, suficientes e apropriadas que formam conclusões relevantes 
XV.   Elaborar um relatório por escrito baseado nos princípios da completude, objetividade, tempestividade e de um processo contraditório
</t>
  </si>
  <si>
    <t>Todos os trabalhos auditoriais são objeto de avaliação, abrangendo análise do plano de auditoria, dos papeis de trabalho (documentação) e do trabalho da equipe</t>
  </si>
  <si>
    <t>O auditor adota procedimentos de controle de qualidade durante a auditoria, destinados a assegurar que a auditoria siga as normas pertinentes</t>
  </si>
  <si>
    <t xml:space="preserve">Sempre que surgirem questões difíceis ou controversas, os Tribunais devem assegurar que sejam utilizados os recursos apropriados (como peritos técnicos) para tratá-las </t>
  </si>
  <si>
    <t>Todas as diferenças de opinião dentro do TC são documentadas claramente</t>
  </si>
  <si>
    <t xml:space="preserve">Entender a entidade auditada à luz dos normativos que a regem </t>
  </si>
  <si>
    <t xml:space="preserve">Definir o escopo da auditoria  </t>
  </si>
  <si>
    <t>Identificar o objeto e critérios adequados</t>
  </si>
  <si>
    <r>
      <t>Entender o ambiente de controle e os controles internos</t>
    </r>
    <r>
      <rPr>
        <b/>
        <sz val="12"/>
        <color indexed="8"/>
        <rFont val="Tahoma"/>
        <family val="2"/>
      </rPr>
      <t xml:space="preserve"> </t>
    </r>
    <r>
      <rPr>
        <sz val="12"/>
        <color indexed="8"/>
        <rFont val="Tahoma"/>
        <family val="2"/>
      </rPr>
      <t xml:space="preserve">pertinentes ao objeto da auditoria  </t>
    </r>
  </si>
  <si>
    <r>
      <t>Considerar o risco da auditoria</t>
    </r>
    <r>
      <rPr>
        <b/>
        <sz val="12"/>
        <color indexed="8"/>
        <rFont val="Tahoma"/>
        <family val="2"/>
      </rPr>
      <t xml:space="preserve"> </t>
    </r>
    <r>
      <rPr>
        <sz val="12"/>
        <color indexed="8"/>
        <rFont val="Tahoma"/>
        <family val="2"/>
      </rPr>
      <t>(inerente, de controle e de detecção) ao longo do processo</t>
    </r>
  </si>
  <si>
    <t>Considerar o risco de fraude</t>
  </si>
  <si>
    <t xml:space="preserve">Levar em consideração a materialidade ao longo do processo de auditoria  </t>
  </si>
  <si>
    <t xml:space="preserve">Elaborar suficiente documentação (papéis de trabalho) de auditoria </t>
  </si>
  <si>
    <t xml:space="preserve">Estabelecer boa comunicação ao longo do processo de auditoria </t>
  </si>
  <si>
    <t>Todos os procedimentos auditoriais planejados são executados ou, nos casos em que alguns não sejam, a devida explicação consta da documentação da auditoria e foi aprovada pelo supervisor dos trabalhos</t>
  </si>
  <si>
    <t xml:space="preserve">Todos os achados de auditorias são suportados por evidências suficientes e apropriadas </t>
  </si>
  <si>
    <t>Os casos de descumprimento que possam indicar fraude são comunicados imediatamente ao superior hierárquico, de forma que sejam tomadas as providencias cabíveis e tempestivas no âmbito do TC</t>
  </si>
  <si>
    <t>No caso da auditoria utilizar perito externo é feita avaliação se este tem competência e capacidade necessárias à execução dos trabalhos</t>
  </si>
  <si>
    <t>A documentação (papéis de trabalho) é suficientemente detalhada para permitir que um auditor, sem nenhum contato prévio com a auditoria, entenda, com base nela, os seguintes aspectos: 
I. a relação entre o objeto, os critérios, o escopo da auditoria, a avaliação de riscos, a estratégia e o plano de auditoria, e a natureza, período e extensão dos resultados dos procedimentos executados 
II. As evidências de auditoria obtidas para respaldar a conclusão, parecer ou relatório do auditor 
III. A linha de raciocínio sobre todos os assuntos significativos que exigiram o exercício do discernimento profissional, além das respectivas conclusões</t>
  </si>
  <si>
    <t>A documentação de auditoria é elaborada antes da emissão do relatório</t>
  </si>
  <si>
    <t>Os achados de auditoria são submetidos a comentários do gestor</t>
  </si>
  <si>
    <t>O relatório deve ser de fácil compreensão e estar livre de imprecisões e ambiguidades; ser completo, abranger apenas informações que tenham respaldo em evidências de auditoria suficientes e apropriadas; assegurar que os achados sejam contextualizados, objetivos e justos</t>
  </si>
  <si>
    <t xml:space="preserve">Os relatórios de auditoria são tempestivos e baseados nos princípios da completude, objetividade e tempestividade </t>
  </si>
  <si>
    <t xml:space="preserve"> Formulou/adotou normas de auditoria compatíveis com a ISSAI 300, levando em consideração as Diretrizes da Auditoria Operacional da INTOSAI, ou adotou essas Diretrizes como suas normas oficiais. As normas contemplam os seguintes subcritérios:
I. Princípios gerais
II. Planejamento
III. Execução 
IV. Elaboração de relatórios 
</t>
  </si>
  <si>
    <t xml:space="preserve">Adotou e divulgou políticas e procedimentos que descrevem como implementar as normas de auditoria operacional </t>
  </si>
  <si>
    <t xml:space="preserve">Oferece apoio aos auditores na implementação das normas de auditoria adotadas e das exigências éticas, e no desenvolvimento das suas qualificações profissionais
</t>
  </si>
  <si>
    <t>Todas as auditorias são avaliadas, abrangendo uma análise do plano de auditoria, dos papeis de trabalho (documentação) e do trabalho da equipe</t>
  </si>
  <si>
    <t xml:space="preserve">Sempre que surgirem questões difíceis ou controversas, o Tribunal assegura que sejam utilizados os recursos apropriados (como peritos técnicos) para tratá-las </t>
  </si>
  <si>
    <t>Todas as diferenças de opinião dentro do Tribunal são documentadas claramente</t>
  </si>
  <si>
    <t>Assegura que a realização de auditorias operacionais não será comprometida por eventuais designações de auditores para outros trabalhos</t>
  </si>
  <si>
    <t>Assegura às equipes de auditoria capacitação específica em auditoria operacional</t>
  </si>
  <si>
    <t>Designa,  para a realização de auditorias operacionais, profissionais com conhecimentos de métodos de pesquisas, métodos aplicados nas ciências sociais, métodos de investigação e avaliação</t>
  </si>
  <si>
    <t xml:space="preserve">Designa,  para a realização de auditorias operacionais, profissionais com habilidades de comunicação e escrita, capacidade analítica, integridade, criatividade e receptividade </t>
  </si>
  <si>
    <t xml:space="preserve">Promove o desenvolvimento profissional contínuo das equipes de auditoria operacional </t>
  </si>
  <si>
    <t xml:space="preserve"> Enfoca questões auditáveis importantes com relação aos princípios da economia, eficiência e eficácia das iniciativas governamentais</t>
  </si>
  <si>
    <t xml:space="preserve">Tem objetivo de auditoria/questão geral clara, por exemplo, cumprindo os seguintes subcritérios:
I. As auditorias referem-se a iniciativas governamentais identificáveis 
II. Objetivos usados para levantar questões e subquestões exaustivas e relacionadas por temas 
III. Adoção de critérios, escopo, período e metodologia, incluindo técnicas para a coleta de evidências suficientes e apropriadas para fazer análises, responder às questões da auditoria e cumprir o objetivo da auditoria 
</t>
  </si>
  <si>
    <t xml:space="preserve">Possui critérios de auditoria gerais ou específicos:
I. Pertinentes ao objetivo da auditoria 
II. Fontes objetivas, razoáveis, alcançáveis e identificáveis 
III. Que reflitam as leis, regulamentos, objetivos, conhecimentos científicos, princípios sólidos, melhores práticas ou o que poderiam proporcionar melhores condições </t>
  </si>
  <si>
    <t>Elabora plano geral de atividades, por exemplo, cumprindo os seguintes subcritérios: cronogramas, pontos de controle, requisitos da equipe (competência, conhecimento da área e necessidade de peritos), comunicação (conteúdo, processo, destinatário) com a entidade auditada e as partes interessadas pertinentes, e consideração dos riscos de auditoria</t>
  </si>
  <si>
    <t>Submete o plano de auditoria à aprovação da instância superior</t>
  </si>
  <si>
    <t xml:space="preserve">Informa as entidades auditadas em relação aos “principais aspectos da auditoria,  cumprindo,por exemplo, os seguintes subcritérios: inclusão do objetivo da auditoria, questões, critérios e escopo da auditoria” e discussão dos critérios com as entidades auditadas </t>
  </si>
  <si>
    <t>Estabelece boa comunicação com as entidades auditadas e partes interessadas durante todo o processo de auditoria</t>
  </si>
  <si>
    <t>Coleta, combina e analisa dados de diversas fontes para definir os critérios de auditoria, quando necessário</t>
  </si>
  <si>
    <t>Coleta evidências de auditoria e avalia de maneira objetiva, justa e equilibrada, por exemplo, cumprindo os seguintes subcritérios: contextualiza as evidências, considera todos os argumentos e perspectivas pertinentes e assegura que as evidências sejam suficientes (em termos de quantidade) para convencer uma pessoa experiente de que os achados são razoáveis, e adequados (em termos de qualidade), ou seja, pertinentes, válidos e confiáveis para responder às questões de auditoria e respaldar as conclusões dos auditores</t>
  </si>
  <si>
    <t xml:space="preserve">Elabora documentação de auditoria (papeis de trabalho) completa e suficientemente detalhada, a fim de permitir a um auditor experiente determinar que trabalho foi realizado para chegar aos achados, conclusões e recomendações da auditoria </t>
  </si>
  <si>
    <t>Executa tempestivamente a auditoria em linha com o plano de trabalho, sendo explicadas e documentadas as principais decisões sobre alterações do plano</t>
  </si>
  <si>
    <r>
      <t>Antes da emissão do relatório, as entidades auditadas e, se for o caso, outras partes diretamente afetadas, têm a oportunidade de comentar</t>
    </r>
    <r>
      <rPr>
        <b/>
        <sz val="12"/>
        <color indexed="8"/>
        <rFont val="Tahoma"/>
        <family val="2"/>
      </rPr>
      <t xml:space="preserve"> </t>
    </r>
    <r>
      <rPr>
        <sz val="12"/>
        <color indexed="8"/>
        <rFont val="Tahoma"/>
        <family val="2"/>
      </rPr>
      <t xml:space="preserve">os achados, conclusões e recomendações da auditoria, bem como corrigir erros e documentar as modificações feitas ou não na versão preliminar do relatório </t>
    </r>
  </si>
  <si>
    <t xml:space="preserve">O relatório inclui todas as informações necessárias para abordar o objetivo e as questões de auditoria, e é suficientemente detalhado para proporcionar o entendimento do objeto, bem como da concepção da auditoria (objetivo, questões, critérios, metodologia e eventuais limitações dos dados empregados) </t>
  </si>
  <si>
    <t>Os achados são relevantes e atendem aos seguintes subcritérios:
 i. Baseiam-se em evidências de auditoria suficientes e apropriadas. 
ii. Respondem claramente às questões de auditoria ou explicam por que isso não foi possível</t>
  </si>
  <si>
    <t>As recomendações propostas pela equipe de auditoria são construtivas, agregam valor, abordam as causas dos problemas/deficiências (sem assumir a responsabilidade que cabe à Administração), estão vinculadas ao objetivo, achados e conclusões da auditoria, convencem o leitor de que provavelmente resultarão em uma melhoria significativa do desempenho e são claras, práticas e dirigidas às entidades responsáveis por adotar as providências necessárias</t>
  </si>
  <si>
    <t>O relatório é conclusivo e atende aos seguintes subcritérios: 
 i. Apresenta clara relação entre o objetivo da auditoria, critérios, achados, conclusões e recomendações
 ii. É de fácil leitura, claro e conciso
 iii. Contém linguagem sem ambiguidades
 iv. É equilibrado, abordando todos os argumentos pertinentes</t>
  </si>
  <si>
    <t>Assegura que, pelo menos, 80% das entidades identificadas na análise de risco foram objeto de auditoria no ano em análise</t>
  </si>
  <si>
    <t>Assegura que, pelo menos, 60% das entidades identificadas na análise de risco foram objeto de auditoria no ano em análise</t>
  </si>
  <si>
    <t>Assegura que, pelo menos, 40% das entidades identificadas na análise de risco foram objeto de auditoria no ano em análise</t>
  </si>
  <si>
    <t>Assegura que, pelo menos, 20% das entidades identificadas na análise de risco foram objeto de auditoria no ano em análise</t>
  </si>
  <si>
    <t xml:space="preserve">Realiza, no ano em análise, auditoria em menos de 20% das entidades identificadas na análise de risco </t>
  </si>
  <si>
    <t>Em pelo menos 80% das auditorias de conformidade, o processo é julgado pelo Pleno/Câmara dentro do prazo fixado (ou quando não houver prazo definido, dentro de seis meses após o encerramento do período a que a auditoria se refere)</t>
  </si>
  <si>
    <t>Em pelo menos 60% das auditorias de conformidade,  o processo é julgado pelo Pleno/Câmara dentro do prazo fixado (ou quando não houver prazo definido, dentro de nove meses após o encerramento do período a que a auditoria se refere)</t>
  </si>
  <si>
    <t>Em pelo menos 40% das auditorias de conformidade, o processo é julgado pelo Pleno/Câmara dentro do prazo fixado (ou quando não houver prazo definido, dentro de doze meses após o encerramento do período a que a auditoria se refere)</t>
  </si>
  <si>
    <t>Em pelo menos 20% das auditorias de conformidade, o processo é julgado pelo Pleno/Câmara dentro do prazo fixado (ou quando não houver prazo definido, dentro de doze meses após o encerramento do período a que a auditoria se refere)</t>
  </si>
  <si>
    <t xml:space="preserve">Em menos de 20% das auditorias de conformidade, o processo é julgado pelo Pleno/Câmara dentro do prazo fixado (ou quando não houver prazo definido, dentro de doze meses após o encerramento do período a que a auditoria se refere) </t>
  </si>
  <si>
    <t>Todos os relatórios de auditoria e respectivas defesas são publicados e postos à disposição do público, pelos meios apropriados, dentro de 5 dias após o recebimento da defesa</t>
  </si>
  <si>
    <t>Todos os relatórios de auditoria e respectivas defesas são publicados e postos à disposição do público, pelos meios apropriados, dentro de 15 dias após o recebimento da defesa</t>
  </si>
  <si>
    <t>Todos os relatórios de auditoria e respectivas defesas são publicados e postos à disposição do público, pelos meios apropriados, dentro de 30 dias após o recebimento da defesa</t>
  </si>
  <si>
    <t>Todos os relatórios de auditoria e respectivas defesas são publicados e postos à disposição do público, pelos meios apropriados, dentro de 45 dias após o recebimento da defesa</t>
  </si>
  <si>
    <t>Nem todos os relatórios de auditoria e respectivas defesas são publicados e postos à disposição do público ou são publicados após 45 dias após o recebimento da defesa</t>
  </si>
  <si>
    <t>O TC conta com o seu próprio sistema interno de acompanhamento para assegurar que as entidades auditadas sigam devidamente as suas determinações e recomendações</t>
  </si>
  <si>
    <t>Os procedimentos de acompanhamento do TC permitem que a entidade auditada apresente informações sobre as medidas corretivas tomadas ou sobre o(s) motivo(s) por que elas não foram tomadas</t>
  </si>
  <si>
    <t>O TC encaminha os seus relatórios de acompanhamento ao auditado, conforme o caso, para consideração e ação</t>
  </si>
  <si>
    <t>O TC divulga externamente os resultados das suas auditorias e as medidas de acompanhamento tomadas com respeito às suas determinações e recomendações</t>
  </si>
  <si>
    <t xml:space="preserve">Durante os últimos cinco anos, o TC emitiu relatórios abrangendo, pelo menos, três dos seguintes setores/áreas:
● Segurança 
● Educação 
● Meio ambiente
● Saúde
● Infraestrutura
● Previdência social e trabalho
● Desenvolvimento econômico
● Arrecadação de receitas
● Finanças públicas e administração pública
</t>
  </si>
  <si>
    <t xml:space="preserve">Ao selecionar as questões de auditoria o TC considera:
I. Que eles sejam significativos no tocante à sua relevância financeira, social e/ou política
II. Que eles sejam auditáveis 
III. Os impactos esperados da auditoria,  tendo como foco melhorar o desempenho das intervenções, programas e instituições </t>
  </si>
  <si>
    <t>Em média, em cada um dos últimos três anos, pelo menos três auditorias operacionais foram concluídas</t>
  </si>
  <si>
    <t>Aprecia/julga, pelo menos, 80% das auditorias operacionais em até 30 dias após a conclusão do relatório</t>
  </si>
  <si>
    <r>
      <t xml:space="preserve">Encaminha, pelo menos, 80% dos relatórios de auditorias operacionais aos principais destinatários (a entidade auditada e o Executivo e/ou o Legislativo), em até 5 dias após </t>
    </r>
    <r>
      <rPr>
        <i/>
        <sz val="12"/>
        <color indexed="8"/>
        <rFont val="Tahoma"/>
        <family val="2"/>
      </rPr>
      <t xml:space="preserve">a apreciação/julgamento </t>
    </r>
  </si>
  <si>
    <t>Disponibiliza os relatórios de auditorias operacionais ao público em geral, diretamente e por meio da mídia, bem como aos interessados, dentro de 10 dias após a apreciação/julgamento</t>
  </si>
  <si>
    <t xml:space="preserve">Disponibiliza os relatórios em linguagem acessível para o público em geral pelos meios apropriados
</t>
  </si>
  <si>
    <t>Monitora periodicamente a implementação das recomendações/determinações a fim de verificar se a entidade auditada sanou as desconformidades no prazo concedido</t>
  </si>
  <si>
    <t>Exige que a entidade auditada apresente informações sobre as medidas corretivas tomadas ou sobre os motivos por que elas não foram tomadas</t>
  </si>
  <si>
    <t>Usa informações do acompanhamento para analisar o valor agregado gerado pela própria auditoria operacional</t>
  </si>
  <si>
    <t>Formulou ou adotou normas de auditoria baseadas na ISSAI 200, Princípios Fundamentais das Auditorias Financeiras, ou compatíveis com elas, ou adotou as Diretrizes da Auditoria Financeira (ISSAI 1000-1810) como suas normas</t>
  </si>
  <si>
    <t>Adotou políticas e procedimentos sobre a forma como implementar as normas de auditoria</t>
  </si>
  <si>
    <t>Apoia seus auditores, disponiblizando, por exemplo, material de orientação, capacitação, acesso a peritos e/ou informações de fontes externas</t>
  </si>
  <si>
    <t>Assegura que a equipe de auditoria tenha, coletivamente, a competência e as qualificações apropriadas</t>
  </si>
  <si>
    <t xml:space="preserve">Assegura que, no planejamento da auditoria, o auditor:
I. Formula estratégia geral de auditoria abrangendo o escopo e a oportunidade da auditoria, bem como a extensão dos recursos necessários para executar o trabalho
II. Planeja devidamente a auditoria para assegurar que ela inclua a avaliação de riscos, bem como demais procedimentos de auditoria
III. Avalia o ambiente de controle interno como um todo
</t>
  </si>
  <si>
    <t xml:space="preserve">Assegura que, na execução da auditoria, o auditor:
I. Adota procedimentos de auditoria baseados nos riscos avaliados e se a auditoria responde a esses riscos
II. Coleta evidências de auditoria e as avalia de maneira objetiva, justa e equilibrada, por exemplo, cumprindo os seguintes subcritérios: contextualizar as evidências, considerar todos os argumentos e perspectivas pertinentes e assegurar que as evidências sejam suficientes (em termos de quantidade) para convencer uma pessoa experiente de que os achados são razoáveis, e adequados (em termos de qualidade), ou seja, pertinentes, válidos e confiáveis para responder às questões de auditoria e respaldar as conclusões dos auditores
III. Elabora documentação completa e suficientemente detalhada, por exemplo, cumprindo os seguintes subcritérios: a documentação dos planos, procedimentos, evidências (normalmente com referências cruzadas ao relatório) e achados da auditoria, a fim de permitir a um auditor experiente determinar que trabalho foi realizado para chegar aos achados, conclusões e recomendações da auditoria
</t>
  </si>
  <si>
    <t>O auditor deve formar opinião, com base na avaliação das conclusões tiradas das evidências de auditoria obtidas, que indique se as demonstrações financeiras como um todo foram elaboradas em conformidade com o arcabouço de informações financeiras pertinente</t>
  </si>
  <si>
    <t>Fiscaliza a receita e a renúncia de receita por meio de processos de auditoria operacional, financeira ou de conformidade, segundo os critérios de relevância, materialidade e risco, e respaldada nas NBASPs e/ou NAGs</t>
  </si>
  <si>
    <t>Contribui para o aperfeiçoamento da gestão pública, por meio de recomendações que otimizam a capacidade de gestão, o cumprimento de metas e/ou resultados de políticas públicas</t>
  </si>
  <si>
    <t>Inclui a auditoria de receita e/ou de renúncia de receitas em planos anuais de fiscalização, de modo que o Poder Executivo Estadual e cada um dos Municípios jurisdicionados sejam auditados pelo menos uma vez no período de um quadriênio</t>
  </si>
  <si>
    <t>Possui manuais e procedimentos de auditoria de receita e de renúncia de receitas com ênfase nos princípios gerais, no planejamento, na execução da auditoria e na elaboração de relatórios, com base em matrizes de planejamento, de procedimentos, de achados e de responsabilização, bem como no acompanhamento da implementação das determinações e recomendações</t>
  </si>
  <si>
    <t>Regulamenta o envio de documentos e informações pelos jurisdicionados, inclusive das protegidas por sigilo fiscal, com prazos e regras definidos, de forma a possibilitar o exercício pleno e tempestivo da fiscalização</t>
  </si>
  <si>
    <t>Assegura a capacitação continuada às suas equipes técnicas para a auditoria da receita e da renúncia da receita</t>
  </si>
  <si>
    <t>Acompanha continuamente a evolução da dívida pública e do equilíbrio fiscal e adota medidas pertinentes</t>
  </si>
  <si>
    <t>Realizou, nos últimos 3 anos, pelo menos, 1 auditoria de concessão pública</t>
  </si>
  <si>
    <t>Elabora o planejamento da auditoria, contendo as informações necessárias para compreender o objeto auditado, avaliar os problemas e os riscos, as possíveis fontes de evidências e a materialidade da área auditada</t>
  </si>
  <si>
    <t>Possui manuais e procedimentos de auditoria de concessões com ênfase nos princípios gerais, no planejamento, na execução da auditoria e na elaboração de relatórios, com base em matrizes de planejamento, de procedimentos, de achados e de responsabilização, bem como no acompanhamento da implementação das determinações e recomendações</t>
  </si>
  <si>
    <t>Coleta e assegura que as evidências de auditoria sejam suficientes para responder às questões de auditoria e respaldar as conclusões dos auditores</t>
  </si>
  <si>
    <t>Elabora documentação completa e suficientemente detalhada, permitindo a um auditor que não participou dos trabalhos chegar aos achados, conclusões e recomendações da auditoria</t>
  </si>
  <si>
    <t>Elabora relatório baseado nos princípios da completude, objetividade, tempestividade e do contraditório</t>
  </si>
  <si>
    <t>Realizou, nos últimos 3 anos, pelo menos, 3 auditorias de TI</t>
  </si>
  <si>
    <t>Possui manuais e procedimentos de auditoria de TI com ênfase nos princípios gerais, no planejamento, na execução da auditoria e na elaboração de relatórios, com base em matrizes de planejamento, de procedimentos, de achados e de responsabilização, bem como no acompanhamento da implementação das determinações e recomendações</t>
  </si>
  <si>
    <t>Realizou, nos últimos 3 anos, pelo menos, 1 auditoria de meio ambiente</t>
  </si>
  <si>
    <t xml:space="preserve">Possui manuais e procedimentos de auditoria de meio ambiente com ênfase nos princípios gerais, no planejamento, na execução da auditoria e na elaboração de relatórios, com base em matrizes de planejamento, de procedimentos, de achados e de responsabilização, bem como no acompanhamento da implementação das determinações e recomendações </t>
  </si>
  <si>
    <t>Possui unidade específica de fiscalização de obras</t>
  </si>
  <si>
    <t>Dispõe de quadro de pessoal próprio, majoritariamente com formação em engenharia e arquitetura e com capacitação especializada em auditoria de obras e serviços de engenharia</t>
  </si>
  <si>
    <t>Possui manuais e procedimentos de auditoria de obras públicas com ênfase nos princípios gerais, no planejamento, na execução da auditoria e na elaboração de relatórios, com base em matrizes de planejamento, de procedimentos, de achados e de responsabilização, bem como no acompanhamento da implementação das determinações e recomendações</t>
  </si>
  <si>
    <t>Utiliza sistema informatizado para recebimento de informações de obras e serviços de engenharia dos jurisdicionados</t>
  </si>
  <si>
    <t>Atua de forma concomitante na fiscalização das fases do planejamento e execução das obras e serviços de engenharia</t>
  </si>
  <si>
    <t>Avalia a qualificação das estruturas técnicas da administração pública, incluindo a  disponibilidade de pessoal e equipamentos para a fiscalização da execução de obras e serviços de engenharia</t>
  </si>
  <si>
    <t>Fiscaliza as obras e os serviços de engenharia segundo os critérios de relevância, materialidade e risco, respaldados em técnicas e procedimentos de auditoria (NAGs, NBASP, Normas da Intosai ou outros que vierem a substituí-las)</t>
  </si>
  <si>
    <t>Disponibiliza aos auditores equipamentos mínimos (tais como: trena comum, trena digital, máquina fotográfica com GPS, ultrassom, retrorefletômetro, e/ou outros equipamentos especiais) para a realização de ensaios e testes durante a auditoria</t>
  </si>
  <si>
    <r>
      <t xml:space="preserve">Disponibiliza </t>
    </r>
    <r>
      <rPr>
        <i/>
        <sz val="12"/>
        <color rgb="FF000000"/>
        <rFont val="Tahoma"/>
        <family val="2"/>
      </rPr>
      <t xml:space="preserve">hardwares </t>
    </r>
    <r>
      <rPr>
        <sz val="12"/>
        <color rgb="FF000000"/>
        <rFont val="Tahoma"/>
        <family val="2"/>
      </rPr>
      <t>e programas computacionais necessários e apropriados para a  auditoria de obras</t>
    </r>
  </si>
  <si>
    <t>Se o empreendimento foi planejado de forma adequada, desde os estudos de viabilidade até a contratação, e se está fundamentado em um Programa de Necessidades, observando a prioridade do empreendimento</t>
  </si>
  <si>
    <t>A consistência e a atualidade do anteprojeto, do projeto básico, do projeto executivo ou do projeto completo e de desapropriação, conforme o caso, e do orçamento</t>
  </si>
  <si>
    <t>A origem e a economicidade dos preços praticados, se com base em planilhas referenciais ou compostos por metodologia apropriada, incluindo a composição do BDI – Benefício e Despesas indiretas e as Leis Sociais</t>
  </si>
  <si>
    <t>A prática do “jogo de cronograma” e do “jogo de planilha”</t>
  </si>
  <si>
    <t>A regularidade do edital, da minuta de contrato e dos demais atos do procedimento licitatório</t>
  </si>
  <si>
    <t>A competitividade da licitação</t>
  </si>
  <si>
    <t xml:space="preserve">A necessidade e a regularidade do licenciamento ambiental, se for o caso </t>
  </si>
  <si>
    <t>A adequação quantitativa e qualitativa dos termos aditivos aos parâmetros da legislação pertinente</t>
  </si>
  <si>
    <t>Estabelece, em seu plano estratégico, que o controle externo da aplicação de recursos públicos destinados à educação deverá ser priorizado no plano anual de fiscalização, especialmente quanto à verificação do cumprimento tempestivo das metas e estratégias fixadas no PNE</t>
  </si>
  <si>
    <t>Elabora plano anual de fiscalização específico para a área da educação, detalhando as ações a serem desenvolvidas, as metas, as estratégias e os indicadores de resultado</t>
  </si>
  <si>
    <t>Considera, como critério para a seleção dos jurisdicionados a serem fiscalizados, o risco de não atingimento das metas e estratégias educacionais nos termos e prazos definidos legalmente</t>
  </si>
  <si>
    <t>Capacita seus servidores, de forma continuada, para a operacionalização do plano anual de fiscalização da área de educação</t>
  </si>
  <si>
    <t>Usa os meios apropriados para disseminar relatórios de auditoria e resumos desses relatórios</t>
  </si>
  <si>
    <t>Fiscaliza as ações relacionadas à meta voltada ao acesso e à qualidade do ensino superior</t>
  </si>
  <si>
    <t>Fiscaliza as ações relacionadas à meta voltada à efetivação da gestão democrática da educação</t>
  </si>
  <si>
    <t>Fiscaliza as ações relacionadas à meta voltada à valorização dos profissionais de educação</t>
  </si>
  <si>
    <t>Fiscaliza a garantia do direito à educação básica, especialmente quanto ao acesso, à universalização da alfabetização e à ampliação da escolaridade e das oportunidades educacionais</t>
  </si>
  <si>
    <t>Acompanha a instituição e o funcionamento das instâncias colegiadas previstas no PNE</t>
  </si>
  <si>
    <t>Desenvolve ações destinadas a promover a elaboração dos planos de educação pelos jurisdicionados</t>
  </si>
  <si>
    <t>Emite comunicados à imprensa juntamente com os resultados das principais decisões</t>
  </si>
  <si>
    <t>Faz análise de conteúdo para determinar como ele é descrito pela mídia</t>
  </si>
  <si>
    <t>Estabelece um plano de comunicação com a mídia, o qual é acompanhado periodicamente e avaliado por meio da utilização de indicadores de desempenho</t>
  </si>
  <si>
    <t>Possui área de comunicação social para contato com a mídia</t>
  </si>
  <si>
    <t>Incentiva o acesso dos cidadãos à informação sobre as contas públicas</t>
  </si>
  <si>
    <t>Incentiva os cidadãos a participar do processo de fiscalização, oferecendo mecanismos para a apresentação e acompanhamento de denúncias</t>
  </si>
  <si>
    <t xml:space="preserve">Participa ativamente de debates públicos sobre assuntos pertinentes, como boa governança, Gestão de Finanças Públicas e combate à corrupção </t>
  </si>
  <si>
    <t>Publica resumos dos seus principais relatórios de auditoria, tanto escritos como em outros formatos ou valeu-se de outros tipos de comunicação para tornar mais fácil para os cidadãos compreenderem os principais achados de auditoria</t>
  </si>
  <si>
    <t>Operacionaliza regularmente o sistema para validação automática de dados constante do SIOPE – Módulo Controle Externo (MCE)</t>
  </si>
  <si>
    <t>Formaliza, quando necessário, termos de ajustamento de gestão ou instrumento similar com os jurisdicionados, visando o acesso à educação básica obrigatória com o padrão mínimo de qualidade previsto na Constituição Federal</t>
  </si>
  <si>
    <t>Exerce o controle preventivo e concomitante dos recursos da educação, abrangendo o acompanhamento e o monitoramento do cumprimento das metas e estratégias parciais e finais dos planos de educação</t>
  </si>
  <si>
    <t>Fiscaliza licitações e contratos relativos à educação especialmente quanto à vinculação a sua finalidade</t>
  </si>
  <si>
    <t>Fiscaliza as transferências constitucionais e voluntárias da União e dos Estados aos Municípios</t>
  </si>
  <si>
    <t>Fiscaliza a observância, pelos jurisdicionados, das normas relativas ao Fundeb e ao salário-educação, especialmente as relativas a vinculações de gastos</t>
  </si>
  <si>
    <t>Fiscaliza o cumprimento, pelos jurisdicionados, dos percentuais de gastos mínimos com ensino previstos na Constituição Federal</t>
  </si>
  <si>
    <t>Examina os planos de educação, o plano plurianual, as leis de diretrizes orçamentárias e as leis orçamentárias anuais, com a finalidade de verificar se estão sendo consignadas dotações orçamentárias que permitam executar as metas e estratégias da educação</t>
  </si>
  <si>
    <t>Fomenta encontros de formação técnica destinados a membros de Conselhos de Educação e do Fundeb e a gestores escolares visando à melhoria dos gastos e da prestação de contas dos recursos transferidos às escolas</t>
  </si>
  <si>
    <t>Promove encontro nas escolas, estimula o controle social e formação cidadã dos alunos, professores e pais de alunos, fomenta a colaboração das comunidades escolares para que sejam parceiras no processo de melhoria do ensino e fiscais da boa gestão</t>
  </si>
  <si>
    <t xml:space="preserve">Desenvolve ações de controle para assegurar o funcionamento regular e autônomo dos conselhos de acompanhamento e controle social da área de educação </t>
  </si>
  <si>
    <t>Inclui a temática educação em tópico específico do relatório das contas anuais de Governo, com análise comparativa dos gastos e dos resultados efetivos (a exemplo da qualidade do ensino – Ideb –  e dos serviços – alimentação escolar, estrutura física, transporte escolar)</t>
  </si>
  <si>
    <t>Utiliza ferramentas de TI que permitem ao cidadão acompanhar, pela internet, os gastos com educação, as ações e programas de governo, bem como os resultados das metas e estratégias do PNE</t>
  </si>
  <si>
    <t xml:space="preserve">Divulga os resultados das suas fiscalizações relacionadas ao PNE em publicações especializadas e/ou na internet </t>
  </si>
  <si>
    <t>Promove levantamentos periódicos acerca da qualidade e demais indicadores educacionais, bem como dos dados sobre a execução orçamentária e financeira dos recursos destinados à educação, para subsidiar o planejamento de sua atuação</t>
  </si>
  <si>
    <t>Dispõe de ferramentas eletrônicas que viabilizam o acompanhamento das despesas e a análise de dados oficiais ou de caráter público da educação</t>
  </si>
  <si>
    <t>Se a Administração Pública mantém adequadamente arquivados os documentos necessários ao acompanhamento e providências relativas à qualidade do empreendimento</t>
  </si>
  <si>
    <t>Expede alertas regularmente aos jurisdicionados em risco de não alcance das metas previstas nos planos de educação</t>
  </si>
  <si>
    <t>Fiscaliza e exige a correta e tempestiva alimentação das informações no SIOPE pelos jurisdicionados</t>
  </si>
  <si>
    <t>O pessoal da comunicação social recebe capacitação permanente, inclusive sobre assuntos afetos ao controle externo</t>
  </si>
  <si>
    <t>Possui suas atribuições definidas em instrumento normativo</t>
  </si>
  <si>
    <t>É diretamente subordinada à Presidência do Tribunal de Contas</t>
  </si>
  <si>
    <t>É dotada de recursos materiais e tecnológicos adequados</t>
  </si>
  <si>
    <t>Tem Política e Plano de Comunicação</t>
  </si>
  <si>
    <t>Conta com Comitê para a avaliação permanente da execução do Plano de Comunicação</t>
  </si>
  <si>
    <t>Prioriza, na produção de conteúdo, as deliberações e as atividades de fiscalização que importem em impacto social ou necessidade de dar conhecimento à sociedade</t>
  </si>
  <si>
    <t>Observa, na produção de conteúdo para divulgação, a materialidade, relevância, risco e urgência das deliberações e das ações de fiscalização</t>
  </si>
  <si>
    <t>Realiza sondagens periódicas junto aos públicos interno e externo para avaliar a efetividade da divulgação de informações</t>
  </si>
  <si>
    <t>Divulga em sua página ementas ou acórdãos de todas as decisões previstas na Resolução da Atricon 06/2014</t>
  </si>
  <si>
    <t>Instituiu espaço de destaque na página inicial do sítio para inserção das últimas decisões ou criou link, denominado ‘Decisões do TC’, remetendo à totalidade dos julgamentos</t>
  </si>
  <si>
    <t>Incluiu, nas publicações das ementas ou acórdãos disponibilizados no site, links para os respectivos processos, contendo, no mínimo, o voto condutor da decisão, o parecer ministerial e o relatório técnico</t>
  </si>
  <si>
    <t>Criou na página do Tribunal link de destaque para acesso às pautas de julgamento do Pleno e Câmaras</t>
  </si>
  <si>
    <t>Possui mecanismos de aferição da divulgação das suas decisões na página da Internet</t>
  </si>
  <si>
    <t>Transmite as sessões, ao vivo,  pela internet ou outros meios de comunicação, e disponibiliza os respectivos arquivos em vídeo</t>
  </si>
  <si>
    <t xml:space="preserve">Tem o Ouvidor designado pelo presidente do Tribunal, após deliberação do Pleno, dentre ministros ou conselheiros, ministros ou conselheiros substitutos e servidores efetivos </t>
  </si>
  <si>
    <t>Todos os relatórios e/ou pareceres de auditoria e as respectivas defesas são publicados e postos à disposição do público, pelos meios apropriados, dentro de 5 dias após o recebimento da defesa</t>
  </si>
  <si>
    <t>Elabora relatório baseado nos princípios da completude, objetividade, tempestividade e contraditório</t>
  </si>
  <si>
    <t>Realiza auditoria financeira nas contas anuais de governo (federal, estadual e distrital)</t>
  </si>
  <si>
    <t>Acompanha a implementação das determinações e recomendações das auditorias financeiras</t>
  </si>
  <si>
    <t>Adoção de métodos, técnicas, procedimentos e formalidades inerentes à atividade de inteligência, inclusive classificação, reclassificação e desclassificação de informações sigilosas, bem como implementação de medidas de proteção para as que receber, em conformidade com a legislação vigente e as normas aplicáveis ao Sistema Brasileiro de Inteligência (Sisbin)</t>
  </si>
  <si>
    <t>Plano de cargos, carreiras e salários
Do Tribunal:</t>
  </si>
  <si>
    <t>Política de saúde e qualidade de vida no trabalho
Do Tribunal:</t>
  </si>
  <si>
    <t>Recrutamento, lotação e liderança
No Tribunal:</t>
  </si>
  <si>
    <t>Liderança, avaliação de desempenho e valorização dos servidores
No Tribunal:</t>
  </si>
  <si>
    <t>Planos de Capacitação
A Escola de Contas do Tribunal:</t>
  </si>
  <si>
    <t>Medidas para racionalizar a geração de processos (antes da autuação)
O Tribunal:</t>
  </si>
  <si>
    <t>Medidas para assegurar maior celeridade à tramitação de processos (após a autuação)
O Tribunal:</t>
  </si>
  <si>
    <t>Medidas para eliminar ou reduzir o estoque de processos e gerenciar os prazos
O Tribunal:</t>
  </si>
  <si>
    <t>Processos de acompanhamento da aplicação de multas, imputação de débitos, determinações e recomendações
O Tribunal:</t>
  </si>
  <si>
    <t>Amostra de processo de auditoria operacional</t>
  </si>
  <si>
    <t>Amostra de papéis de trabalho de auditoria operacional</t>
  </si>
  <si>
    <t>Amostra de processo de auditoria operacional e de papéis de trabalho</t>
  </si>
  <si>
    <t>Documentação que comprove a participação de auditores em capacitações em auditoria operacional</t>
  </si>
  <si>
    <t>Amostra de relatório de auditoria operacional</t>
  </si>
  <si>
    <t>Organização e fundamentos da fiscalização de obras públicas
O Tribunal:</t>
  </si>
  <si>
    <t>Comunicação com a mídia
O Tribunal:</t>
  </si>
  <si>
    <t>Comunicação com os cidadãos e as organizações da sociedade civil
O Tribunal:</t>
  </si>
  <si>
    <t xml:space="preserve">Estruturação da Área de comunicação social e Política de Comunicação
A Unidade de comunicação social: </t>
  </si>
  <si>
    <t>Divulgação das decisões na página do Tribunal de Contas na Internet
O Tribunal:</t>
  </si>
  <si>
    <t xml:space="preserve"> Atividades da Ouvidoria
A Ouvidoria do Tribunal:</t>
  </si>
  <si>
    <t>9.2.2</t>
  </si>
  <si>
    <t>Abrangência da auditoria de conformidade
(selecionar apenas um critério que reflita o percentual no qual o Tribunal se enquadra)
O Tribunal :</t>
  </si>
  <si>
    <t>Itens</t>
  </si>
  <si>
    <t>GERAL
(MMD-TC-ATRICON)</t>
  </si>
  <si>
    <t>Pontuação pós controle de qualidade</t>
  </si>
  <si>
    <t xml:space="preserve">Justificativa
 (caso não acatadas) </t>
  </si>
  <si>
    <t>Pontuação final 2017</t>
  </si>
  <si>
    <t>REFERENCIAL 2015</t>
  </si>
  <si>
    <t>O TC atende?
(Sim ou Não)</t>
  </si>
  <si>
    <t>Pós Controle de Qualidade (TC)</t>
  </si>
  <si>
    <t>Garantia de Qualidade (ATRICON)</t>
  </si>
  <si>
    <t xml:space="preserve">Comissão de Avaliação (TC)
</t>
  </si>
  <si>
    <t xml:space="preserve">Processo de planejamento estratégico.                                                      </t>
  </si>
  <si>
    <t xml:space="preserve"> Plano de cargos, carreiras e salários</t>
  </si>
  <si>
    <t xml:space="preserve">Política de saúde e qualidade de vida no trabalho </t>
  </si>
  <si>
    <t>Recrutamento, lotação e liderança</t>
  </si>
  <si>
    <t>Liderança, avaliação de desempenho e valorização dos servidores</t>
  </si>
  <si>
    <t xml:space="preserve">Marco legal do controle concomitante
</t>
  </si>
  <si>
    <t xml:space="preserve">Controle concomitante das licitações, contratos, convênios, obras e atos de pessoal
</t>
  </si>
  <si>
    <t xml:space="preserve">Infraestrutura da unidade de informações estratégicas.
</t>
  </si>
  <si>
    <t>Planejamento de auditorias de conformidade</t>
  </si>
  <si>
    <t>Gestão e qualificações da equipe de audotoria operacional</t>
  </si>
  <si>
    <t xml:space="preserve">Execução de auditoria operacional
</t>
  </si>
  <si>
    <t xml:space="preserve">Abrangência da auditoria de conformidade
</t>
  </si>
  <si>
    <t>Apreciação, publicação e disseminação dos resultados</t>
  </si>
  <si>
    <t xml:space="preserve">Fundamentos da auditoria financeira
</t>
  </si>
  <si>
    <t xml:space="preserve">Processo de auditoria financeira
</t>
  </si>
  <si>
    <t xml:space="preserve">Resultados de auditoria financeira
</t>
  </si>
  <si>
    <t>Auditoria de receita e da renúncia de receita públicas</t>
  </si>
  <si>
    <t xml:space="preserve">Auditoria de Tecnologia da Informação
</t>
  </si>
  <si>
    <t xml:space="preserve">Auditoria de meio ambiente
</t>
  </si>
  <si>
    <t xml:space="preserve">Fiscalização das licitações de obras públicas
</t>
  </si>
  <si>
    <t>Auditoria de execução de obras públicas</t>
  </si>
  <si>
    <t>Auditoria de qualidade das obras públicas</t>
  </si>
  <si>
    <t>Planejamento da fiscalização</t>
  </si>
  <si>
    <t>Fiscalização orçamentária e financeira dos recursos da educação</t>
  </si>
  <si>
    <t>Fiscalização operacional e programática dos recursos da educação</t>
  </si>
  <si>
    <t>Fiscalização dos Planos de Educação</t>
  </si>
  <si>
    <t xml:space="preserve">Quanto aos Ministros e Conselheiros
</t>
  </si>
  <si>
    <t xml:space="preserve">Processo de planejamento atual. </t>
  </si>
  <si>
    <t xml:space="preserve"> Estrutura da Escola de Contas</t>
  </si>
  <si>
    <t xml:space="preserve">Cooperação Interinstitucional
</t>
  </si>
  <si>
    <t>Implementação da Norma</t>
  </si>
  <si>
    <t xml:space="preserve">Normas e orientações da auditoria operacional
</t>
  </si>
  <si>
    <t>Planejamento de auditoria operacional</t>
  </si>
  <si>
    <t>COMUNICAÇÃO COM A MÍDIA, COM OS CIDADÃOS E COM AS ORGANIZAÇÕES DA SOCIEDADE CIVIL</t>
  </si>
  <si>
    <t xml:space="preserve">Estrutura da Ouvidoria
</t>
  </si>
  <si>
    <t>No TCU , seis  Ministros e, nos demais TCs, quatro Conselheiros, todos escolhidos pelo Poder Legislativo</t>
  </si>
  <si>
    <t>No TCU, um Ministro e, nos demais TCs, um Conselheiro, todos escolhidos pelo Chefe do Poder Executivo dentre os Ministros Substitutos ou Conselheiros Substitutos, respectivamente</t>
  </si>
  <si>
    <t>No TCU, um Ministro e, nos demais TCs, um Conselheiro, todos  escolhidos pelo Chefe do Poder Executivo dentre os Procuradores de Contas</t>
  </si>
  <si>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seis  critérios são cumpridos.
</t>
    </r>
    <r>
      <rPr>
        <b/>
        <sz val="14"/>
        <rFont val="Tahoma"/>
        <family val="2"/>
      </rPr>
      <t>Pontuação = 2</t>
    </r>
    <r>
      <rPr>
        <sz val="14"/>
        <rFont val="Tahoma"/>
        <family val="2"/>
      </rPr>
      <t xml:space="preserve">: quatro  critérios são cumpridos.
</t>
    </r>
    <r>
      <rPr>
        <b/>
        <sz val="14"/>
        <rFont val="Tahoma"/>
        <family val="2"/>
      </rPr>
      <t>Pontuação = 1</t>
    </r>
    <r>
      <rPr>
        <sz val="14"/>
        <rFont val="Tahoma"/>
        <family val="2"/>
      </rPr>
      <t xml:space="preserve">: dois  critérios são cumprido.
</t>
    </r>
    <r>
      <rPr>
        <b/>
        <sz val="14"/>
        <rFont val="Tahoma"/>
        <family val="2"/>
      </rPr>
      <t>Pontuação = 0</t>
    </r>
    <r>
      <rPr>
        <sz val="14"/>
        <rFont val="Tahoma"/>
        <family val="2"/>
      </rPr>
      <t>: Menos de dois critérios são cumpridos.</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</si>
  <si>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três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Nenhum  critério é cumprido.</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</si>
  <si>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quatro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nenhum critério é cumprido</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</si>
  <si>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três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nenhum critério é cumprido</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</si>
  <si>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sete critérios são cumpridos
</t>
    </r>
    <r>
      <rPr>
        <b/>
        <sz val="14"/>
        <rFont val="Tahoma"/>
        <family val="2"/>
      </rPr>
      <t>Pontuação = 2</t>
    </r>
    <r>
      <rPr>
        <sz val="14"/>
        <rFont val="Tahoma"/>
        <family val="2"/>
      </rPr>
      <t xml:space="preserve">: cinco critérios são cumpridos
</t>
    </r>
    <r>
      <rPr>
        <b/>
        <sz val="14"/>
        <rFont val="Tahoma"/>
        <family val="2"/>
      </rPr>
      <t>Pontuação = 1</t>
    </r>
    <r>
      <rPr>
        <sz val="14"/>
        <rFont val="Tahoma"/>
        <family val="2"/>
      </rPr>
      <t xml:space="preserve">: três critérios são cumpridos
</t>
    </r>
    <r>
      <rPr>
        <b/>
        <sz val="14"/>
        <rFont val="Tahoma"/>
        <family val="2"/>
      </rPr>
      <t>Pontuação = 0</t>
    </r>
    <r>
      <rPr>
        <sz val="14"/>
        <rFont val="Tahoma"/>
        <family val="2"/>
      </rPr>
      <t>: menos de três critérios são cumpridos</t>
    </r>
  </si>
  <si>
    <r>
      <rPr>
        <b/>
        <sz val="14"/>
        <rFont val="Tahoma"/>
        <family val="2"/>
      </rPr>
      <t>Pontuação = 4</t>
    </r>
    <r>
      <rPr>
        <sz val="14"/>
        <rFont val="Tahoma"/>
        <family val="2"/>
      </rPr>
      <t xml:space="preserve">: dez critérios são cumpridos
</t>
    </r>
    <r>
      <rPr>
        <b/>
        <sz val="14"/>
        <rFont val="Tahoma"/>
        <family val="2"/>
      </rPr>
      <t>Pontuação = 3</t>
    </r>
    <r>
      <rPr>
        <sz val="14"/>
        <rFont val="Tahoma"/>
        <family val="2"/>
      </rPr>
      <t xml:space="preserve">: oito critérios são cumpridos
</t>
    </r>
    <r>
      <rPr>
        <b/>
        <sz val="14"/>
        <rFont val="Tahoma"/>
        <family val="2"/>
      </rPr>
      <t>Pontuação = 2</t>
    </r>
    <r>
      <rPr>
        <sz val="14"/>
        <rFont val="Tahoma"/>
        <family val="2"/>
      </rPr>
      <t xml:space="preserve">: seis critérios são cumpridos
</t>
    </r>
    <r>
      <rPr>
        <b/>
        <sz val="14"/>
        <rFont val="Tahoma"/>
        <family val="2"/>
      </rPr>
      <t>Pontuação = 1</t>
    </r>
    <r>
      <rPr>
        <sz val="14"/>
        <rFont val="Tahoma"/>
        <family val="2"/>
      </rPr>
      <t xml:space="preserve">: quatro critérios são cumpridos
</t>
    </r>
    <r>
      <rPr>
        <b/>
        <sz val="14"/>
        <rFont val="Tahoma"/>
        <family val="2"/>
      </rPr>
      <t>Pontuação = 0</t>
    </r>
    <r>
      <rPr>
        <sz val="14"/>
        <rFont val="Tahoma"/>
        <family val="2"/>
      </rPr>
      <t>: menos de quatro critérios são cumpridos</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</si>
  <si>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sete critérios são cumpridos
</t>
    </r>
    <r>
      <rPr>
        <b/>
        <sz val="14"/>
        <rFont val="Tahoma"/>
        <family val="2"/>
      </rPr>
      <t>Pontuação = 2</t>
    </r>
    <r>
      <rPr>
        <sz val="14"/>
        <rFont val="Tahoma"/>
        <family val="2"/>
      </rPr>
      <t xml:space="preserve">: cinco critérios são cumpridos
</t>
    </r>
    <r>
      <rPr>
        <b/>
        <sz val="14"/>
        <rFont val="Tahoma"/>
        <family val="2"/>
      </rPr>
      <t>Pontuação = 1</t>
    </r>
    <r>
      <rPr>
        <sz val="14"/>
        <rFont val="Tahoma"/>
        <family val="2"/>
      </rPr>
      <t xml:space="preserve">: dois critérios são cumpridos
</t>
    </r>
    <r>
      <rPr>
        <b/>
        <sz val="14"/>
        <rFont val="Tahoma"/>
        <family val="2"/>
      </rPr>
      <t>Pontuação = 0</t>
    </r>
    <r>
      <rPr>
        <sz val="14"/>
        <rFont val="Tahoma"/>
        <family val="2"/>
      </rPr>
      <t>: menos de dois critérios são cumpridos</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</si>
  <si>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cinco critérios são cumpridos
</t>
    </r>
    <r>
      <rPr>
        <b/>
        <sz val="14"/>
        <rFont val="Tahoma"/>
        <family val="2"/>
      </rPr>
      <t>Pontuação = 2</t>
    </r>
    <r>
      <rPr>
        <sz val="14"/>
        <rFont val="Tahoma"/>
        <family val="2"/>
      </rPr>
      <t xml:space="preserve">: três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nenhum  critério é cumprido</t>
    </r>
  </si>
  <si>
    <t>AVALIAÇÃO 2017
(PÓS CONTROLE DE QUALIDADE - TC)</t>
  </si>
  <si>
    <t>AVALIAÇÃO 2017
(Garantia de Qualidade (ATRICON)</t>
  </si>
  <si>
    <t>Fiscaliza os atos de admissão de pessoal, sobretudo as admissões temporárias, à luz da estratégia 18.1 do PNE.</t>
  </si>
  <si>
    <t>26.3.8</t>
  </si>
  <si>
    <t>17.1/2015</t>
  </si>
  <si>
    <t>Pontuação da avaliação 2015</t>
  </si>
  <si>
    <t xml:space="preserve">Adquire cNnhecimentNs antes da auditNria para assegurar prNjetN de auditNria aprNpriadN, pNr exemplN, cumprindN Ns seguintes subcritériNs:
I. Ns planNs CONTêm as infNrmações necessárias para cNmpreender a entidade auditada
II. AvaliaçãN dNs prNblemas e dNs riscNs
III. IdentificaçãN das pNssíveis fNntes de evidências
IV. Auditabilidade
V. Materialidade da área auditada
</t>
  </si>
  <si>
    <t>ATRICON</t>
  </si>
  <si>
    <t>NIVEL DE DESENVOLVIMENTO DO TRIBUNAL DE CONTAS</t>
  </si>
  <si>
    <t>0 - Não existe ou não funciona</t>
  </si>
  <si>
    <t>4 - Nível Gerenciado (de Excelência)</t>
  </si>
  <si>
    <t>3 - Nível Estabelecido (atuação satisfatória)</t>
  </si>
  <si>
    <t>2 - Nível de Desenvolvimento (mecanismos de fiscalizaçãocom indicativos concretos de aperfeiçoamento)</t>
  </si>
  <si>
    <t>1 - Nível de Base (mescanismos de fiscalização insatisfatórios)</t>
  </si>
  <si>
    <t>8.1/2015</t>
  </si>
  <si>
    <t>8.3/2015</t>
  </si>
  <si>
    <t>8.4/2014</t>
  </si>
  <si>
    <t>QATC26/2015</t>
  </si>
  <si>
    <t>26.1/2015</t>
  </si>
  <si>
    <t>26.2/2015</t>
  </si>
  <si>
    <t>26.3/2015</t>
  </si>
  <si>
    <t>26.4/2015</t>
  </si>
  <si>
    <t>QATC27/2015</t>
  </si>
  <si>
    <t>27.1/2015</t>
  </si>
  <si>
    <t>27.2/2015</t>
  </si>
  <si>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três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xml:space="preserve"> Nenhum critério é cumprido</t>
    </r>
  </si>
  <si>
    <r>
      <rPr>
        <b/>
        <sz val="14"/>
        <rFont val="Tahoma"/>
        <family val="2"/>
      </rPr>
      <t>Pontuação = 4:</t>
    </r>
    <r>
      <rPr>
        <sz val="14"/>
        <rFont val="Tahoma"/>
        <family val="2"/>
      </rPr>
      <t xml:space="preserve"> todos os critérios são cumpridos
</t>
    </r>
    <r>
      <rPr>
        <b/>
        <sz val="14"/>
        <rFont val="Tahoma"/>
        <family val="2"/>
      </rPr>
      <t xml:space="preserve">Pontuação = 3: </t>
    </r>
    <r>
      <rPr>
        <sz val="14"/>
        <rFont val="Tahoma"/>
        <family val="2"/>
      </rPr>
      <t xml:space="preserve">três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xml:space="preserve">: Nenhum critério é cumprido
</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</si>
  <si>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quatro  critérios são cumpridos
</t>
    </r>
    <r>
      <rPr>
        <b/>
        <sz val="14"/>
        <rFont val="Tahoma"/>
        <family val="2"/>
      </rPr>
      <t>Pontuação = 2:</t>
    </r>
    <r>
      <rPr>
        <sz val="14"/>
        <rFont val="Tahoma"/>
        <family val="2"/>
      </rPr>
      <t xml:space="preserve"> dois critérios são cumpridos
</t>
    </r>
    <r>
      <rPr>
        <b/>
        <sz val="14"/>
        <rFont val="Tahoma"/>
        <family val="2"/>
      </rPr>
      <t xml:space="preserve">Pontuação = 1: </t>
    </r>
    <r>
      <rPr>
        <sz val="14"/>
        <rFont val="Tahoma"/>
        <family val="2"/>
      </rPr>
      <t xml:space="preserve">um critério é cumprido
</t>
    </r>
    <r>
      <rPr>
        <b/>
        <sz val="14"/>
        <rFont val="Tahoma"/>
        <family val="2"/>
      </rPr>
      <t>Pontuação = 0:</t>
    </r>
    <r>
      <rPr>
        <sz val="14"/>
        <rFont val="Tahoma"/>
        <family val="2"/>
      </rPr>
      <t xml:space="preserve"> nenhum  critério é cumprido
</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</si>
  <si>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quatro critérios são cumpridos.
</t>
    </r>
    <r>
      <rPr>
        <b/>
        <sz val="14"/>
        <rFont val="Tahoma"/>
        <family val="2"/>
      </rPr>
      <t>Pontuação = 2:</t>
    </r>
    <r>
      <rPr>
        <sz val="14"/>
        <rFont val="Tahoma"/>
        <family val="2"/>
      </rPr>
      <t xml:space="preserve"> três critérios são cumpridos
</t>
    </r>
    <r>
      <rPr>
        <b/>
        <sz val="14"/>
        <rFont val="Tahoma"/>
        <family val="2"/>
      </rPr>
      <t>Pontuação = 1:</t>
    </r>
    <r>
      <rPr>
        <sz val="14"/>
        <rFont val="Tahoma"/>
        <family val="2"/>
      </rPr>
      <t xml:space="preserve"> dois critérios são cumpridos.
</t>
    </r>
    <r>
      <rPr>
        <b/>
        <sz val="14"/>
        <rFont val="Tahoma"/>
        <family val="2"/>
      </rPr>
      <t>Pontuação = 0:</t>
    </r>
    <r>
      <rPr>
        <sz val="14"/>
        <rFont val="Tahoma"/>
        <family val="2"/>
      </rPr>
      <t xml:space="preserve"> menos de dois critérios são cumpridos
</t>
    </r>
  </si>
  <si>
    <r>
      <rPr>
        <b/>
        <sz val="14"/>
        <rFont val="Tahoma"/>
        <family val="2"/>
      </rPr>
      <t>Pontuação = 4:</t>
    </r>
    <r>
      <rPr>
        <sz val="14"/>
        <rFont val="Tahoma"/>
        <family val="2"/>
      </rPr>
      <t xml:space="preserve"> o critério (1) é cumprido
</t>
    </r>
    <r>
      <rPr>
        <b/>
        <sz val="14"/>
        <rFont val="Tahoma"/>
        <family val="2"/>
      </rPr>
      <t>Pontuação = 3:</t>
    </r>
    <r>
      <rPr>
        <sz val="14"/>
        <rFont val="Tahoma"/>
        <family val="2"/>
      </rPr>
      <t xml:space="preserve"> o critério (2) é cumprido
</t>
    </r>
    <r>
      <rPr>
        <b/>
        <sz val="14"/>
        <rFont val="Tahoma"/>
        <family val="2"/>
      </rPr>
      <t>Pontuação = 2:</t>
    </r>
    <r>
      <rPr>
        <sz val="14"/>
        <rFont val="Tahoma"/>
        <family val="2"/>
      </rPr>
      <t xml:space="preserve"> o critério (3) é cumprido
</t>
    </r>
    <r>
      <rPr>
        <b/>
        <sz val="14"/>
        <rFont val="Tahoma"/>
        <family val="2"/>
      </rPr>
      <t>Pontuação = 1:</t>
    </r>
    <r>
      <rPr>
        <sz val="14"/>
        <rFont val="Tahoma"/>
        <family val="2"/>
      </rPr>
      <t xml:space="preserve"> o critério (4) é cumprido 
</t>
    </r>
    <r>
      <rPr>
        <b/>
        <sz val="14"/>
        <rFont val="Tahoma"/>
        <family val="2"/>
      </rPr>
      <t>Pontuação = 0</t>
    </r>
    <r>
      <rPr>
        <sz val="14"/>
        <rFont val="Tahoma"/>
        <family val="2"/>
      </rPr>
      <t xml:space="preserve">: o critério (5) é cumprido 
</t>
    </r>
  </si>
  <si>
    <r>
      <rPr>
        <b/>
        <sz val="14"/>
        <rFont val="Tahoma"/>
        <family val="2"/>
      </rPr>
      <t>Pontuação = 4:</t>
    </r>
    <r>
      <rPr>
        <sz val="14"/>
        <rFont val="Tahoma"/>
        <family val="2"/>
      </rPr>
      <t xml:space="preserve"> o critério (1) é cumprido
</t>
    </r>
    <r>
      <rPr>
        <b/>
        <sz val="14"/>
        <rFont val="Tahoma"/>
        <family val="2"/>
      </rPr>
      <t>Pontuação = 3</t>
    </r>
    <r>
      <rPr>
        <sz val="14"/>
        <rFont val="Tahoma"/>
        <family val="2"/>
      </rPr>
      <t xml:space="preserve">: o critério (2) é cumprido
</t>
    </r>
    <r>
      <rPr>
        <b/>
        <sz val="14"/>
        <rFont val="Tahoma"/>
        <family val="2"/>
      </rPr>
      <t>Pontuação = 2:</t>
    </r>
    <r>
      <rPr>
        <sz val="14"/>
        <rFont val="Tahoma"/>
        <family val="2"/>
      </rPr>
      <t xml:space="preserve"> o critério (3) é cumprido
</t>
    </r>
    <r>
      <rPr>
        <b/>
        <sz val="14"/>
        <rFont val="Tahoma"/>
        <family val="2"/>
      </rPr>
      <t>Pontuação = 1</t>
    </r>
    <r>
      <rPr>
        <sz val="14"/>
        <rFont val="Tahoma"/>
        <family val="2"/>
      </rPr>
      <t xml:space="preserve">: o critério (4) é cumprido 
</t>
    </r>
    <r>
      <rPr>
        <b/>
        <sz val="14"/>
        <rFont val="Tahoma"/>
        <family val="2"/>
      </rPr>
      <t>Pontuação = 0</t>
    </r>
    <r>
      <rPr>
        <sz val="14"/>
        <rFont val="Tahoma"/>
        <family val="2"/>
      </rPr>
      <t xml:space="preserve">: o critério (5) é cumprido 
</t>
    </r>
  </si>
  <si>
    <r>
      <rPr>
        <b/>
        <sz val="14"/>
        <rFont val="Tahoma"/>
        <family val="2"/>
      </rPr>
      <t>Pontuação = 4:</t>
    </r>
    <r>
      <rPr>
        <sz val="14"/>
        <rFont val="Tahoma"/>
        <family val="2"/>
      </rPr>
      <t xml:space="preserve"> todos os critérios são cumpridos
</t>
    </r>
    <r>
      <rPr>
        <b/>
        <sz val="14"/>
        <rFont val="Tahoma"/>
        <family val="2"/>
      </rPr>
      <t xml:space="preserve">Pontuação = 3: </t>
    </r>
    <r>
      <rPr>
        <sz val="14"/>
        <rFont val="Tahoma"/>
        <family val="2"/>
      </rPr>
      <t xml:space="preserve">três critérios são cumpridos
</t>
    </r>
    <r>
      <rPr>
        <b/>
        <sz val="14"/>
        <rFont val="Tahoma"/>
        <family val="2"/>
      </rPr>
      <t xml:space="preserve">Pontuação = 2: </t>
    </r>
    <r>
      <rPr>
        <sz val="14"/>
        <rFont val="Tahoma"/>
        <family val="2"/>
      </rPr>
      <t xml:space="preserve">dois critérios são cumpridos
</t>
    </r>
    <r>
      <rPr>
        <b/>
        <sz val="14"/>
        <rFont val="Tahoma"/>
        <family val="2"/>
      </rPr>
      <t xml:space="preserve">Pontuação = 1: </t>
    </r>
    <r>
      <rPr>
        <sz val="14"/>
        <rFont val="Tahoma"/>
        <family val="2"/>
      </rPr>
      <t xml:space="preserve">um critério é cumprido
</t>
    </r>
    <r>
      <rPr>
        <b/>
        <sz val="14"/>
        <rFont val="Tahoma"/>
        <family val="2"/>
      </rPr>
      <t>Pontuação = 0:</t>
    </r>
    <r>
      <rPr>
        <sz val="14"/>
        <rFont val="Tahoma"/>
        <family val="2"/>
      </rPr>
      <t xml:space="preserve"> nenhum critério é cumprido
</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</si>
  <si>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cinco critérios são cumpridos
</t>
    </r>
    <r>
      <rPr>
        <b/>
        <sz val="14"/>
        <rFont val="Tahoma"/>
        <family val="2"/>
      </rPr>
      <t>Pontuação = 2:</t>
    </r>
    <r>
      <rPr>
        <sz val="14"/>
        <rFont val="Tahoma"/>
        <family val="2"/>
      </rPr>
      <t xml:space="preserve"> três critérios são cumpridos
</t>
    </r>
    <r>
      <rPr>
        <b/>
        <sz val="14"/>
        <rFont val="Tahoma"/>
        <family val="2"/>
      </rPr>
      <t>Pontuação = 1</t>
    </r>
    <r>
      <rPr>
        <sz val="14"/>
        <rFont val="Tahoma"/>
        <family val="2"/>
      </rPr>
      <t xml:space="preserve">: um critério é cumprido
</t>
    </r>
    <r>
      <rPr>
        <b/>
        <sz val="14"/>
        <rFont val="Tahoma"/>
        <family val="2"/>
      </rPr>
      <t xml:space="preserve">Pontuação = 0: </t>
    </r>
    <r>
      <rPr>
        <sz val="14"/>
        <rFont val="Tahoma"/>
        <family val="2"/>
      </rPr>
      <t>nenhum  critério é cumprido</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</si>
  <si>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três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xml:space="preserve"> nenhum critério é cumprido
</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</si>
  <si>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cinco critérios são cumpridos
</t>
    </r>
    <r>
      <rPr>
        <b/>
        <sz val="14"/>
        <rFont val="Tahoma"/>
        <family val="2"/>
      </rPr>
      <t>Pontuação = 2</t>
    </r>
    <r>
      <rPr>
        <sz val="14"/>
        <rFont val="Tahoma"/>
        <family val="2"/>
      </rPr>
      <t xml:space="preserve">: três critérios são cumpridos
</t>
    </r>
    <r>
      <rPr>
        <b/>
        <sz val="14"/>
        <rFont val="Tahoma"/>
        <family val="2"/>
      </rPr>
      <t>Pontuação = 1</t>
    </r>
    <r>
      <rPr>
        <sz val="14"/>
        <rFont val="Tahoma"/>
        <family val="2"/>
      </rPr>
      <t xml:space="preserve">: dois  critérios são cumpridos
</t>
    </r>
    <r>
      <rPr>
        <b/>
        <sz val="14"/>
        <rFont val="Tahoma"/>
        <family val="2"/>
      </rPr>
      <t>Pontuação = 0</t>
    </r>
    <r>
      <rPr>
        <sz val="14"/>
        <rFont val="Tahoma"/>
        <family val="2"/>
      </rPr>
      <t>: menos de dois critérios são cumpridos</t>
    </r>
  </si>
  <si>
    <t>Não se Aplica ou Sem Critério</t>
  </si>
  <si>
    <t>DEMONSTRATIVO DO RESULTADO</t>
  </si>
  <si>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Cinco critérios são cumpridos
</t>
    </r>
    <r>
      <rPr>
        <b/>
        <sz val="14"/>
        <rFont val="Tahoma"/>
        <family val="2"/>
      </rPr>
      <t>Pontuação = 2</t>
    </r>
    <r>
      <rPr>
        <sz val="14"/>
        <rFont val="Tahoma"/>
        <family val="2"/>
      </rPr>
      <t xml:space="preserve">: Três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xml:space="preserve"> Nenhum critério é cumprido</t>
    </r>
  </si>
  <si>
    <r>
      <rPr>
        <b/>
        <sz val="14"/>
        <rFont val="Tahoma"/>
        <family val="2"/>
      </rPr>
      <t>Pontuação = 4:</t>
    </r>
    <r>
      <rPr>
        <sz val="14"/>
        <rFont val="Tahoma"/>
        <family val="2"/>
      </rPr>
      <t xml:space="preserve"> Todos critérios são cumpridos
</t>
    </r>
    <r>
      <rPr>
        <b/>
        <sz val="14"/>
        <rFont val="Tahoma"/>
        <family val="2"/>
      </rPr>
      <t>Pontuação = 3</t>
    </r>
    <r>
      <rPr>
        <sz val="14"/>
        <rFont val="Tahoma"/>
        <family val="2"/>
      </rPr>
      <t xml:space="preserve">: Quatro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xml:space="preserve"> Nenhum critério é cumprido</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</si>
  <si>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Quatro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xml:space="preserve"> Nenhum critério é cumprido</t>
    </r>
  </si>
  <si>
    <r>
      <rPr>
        <b/>
        <sz val="14"/>
        <rFont val="Tahoma"/>
        <family val="2"/>
      </rPr>
      <t xml:space="preserve">Pontuação = 4: </t>
    </r>
    <r>
      <rPr>
        <sz val="14"/>
        <rFont val="Tahoma"/>
        <family val="2"/>
      </rPr>
      <t xml:space="preserve">todos os critérios são cumpridos
</t>
    </r>
    <r>
      <rPr>
        <b/>
        <sz val="14"/>
        <rFont val="Tahoma"/>
        <family val="2"/>
      </rPr>
      <t>Pontuação = 3:</t>
    </r>
    <r>
      <rPr>
        <sz val="14"/>
        <rFont val="Tahoma"/>
        <family val="2"/>
      </rPr>
      <t xml:space="preserve"> cinco critérios são cumpridos
</t>
    </r>
    <r>
      <rPr>
        <b/>
        <sz val="14"/>
        <rFont val="Tahoma"/>
        <family val="2"/>
      </rPr>
      <t xml:space="preserve">Pontuação = 2: </t>
    </r>
    <r>
      <rPr>
        <sz val="14"/>
        <rFont val="Tahoma"/>
        <family val="2"/>
      </rPr>
      <t xml:space="preserve">três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nenhum  critério é cumprido</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</si>
  <si>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quatro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xml:space="preserve">: nenhum critério é cumprido
</t>
    </r>
  </si>
  <si>
    <t>NOVO</t>
  </si>
  <si>
    <t>Tribunal(Pós)</t>
  </si>
  <si>
    <t>Realizou pelo menos uma auditoria operacional na área de educação nos últimos dois anos</t>
  </si>
  <si>
    <t xml:space="preserve">MAPA DE CONTROLE E MONITORAMENTO 
Marco de Medição de Desempenho - MMD TC  - 2017
 </t>
  </si>
  <si>
    <r>
      <rPr>
        <b/>
        <sz val="14"/>
        <rFont val="Tahoma"/>
        <family val="2"/>
      </rPr>
      <t>Pontuação = 4:</t>
    </r>
    <r>
      <rPr>
        <sz val="14"/>
        <rFont val="Tahoma"/>
        <family val="2"/>
      </rPr>
      <t xml:space="preserve"> o critério (1) é cumprido
</t>
    </r>
    <r>
      <rPr>
        <b/>
        <sz val="14"/>
        <rFont val="Tahoma"/>
        <family val="2"/>
      </rPr>
      <t>Pontuação = 3:</t>
    </r>
    <r>
      <rPr>
        <sz val="14"/>
        <rFont val="Tahoma"/>
        <family val="2"/>
      </rPr>
      <t xml:space="preserve"> o critério (2) é cumprido
</t>
    </r>
    <r>
      <rPr>
        <b/>
        <sz val="14"/>
        <rFont val="Tahoma"/>
        <family val="2"/>
      </rPr>
      <t>Pontuação = 2:</t>
    </r>
    <r>
      <rPr>
        <sz val="14"/>
        <rFont val="Tahoma"/>
        <family val="2"/>
      </rPr>
      <t xml:space="preserve"> o critério (3) é cumprido
</t>
    </r>
    <r>
      <rPr>
        <b/>
        <sz val="14"/>
        <rFont val="Tahoma"/>
        <family val="2"/>
      </rPr>
      <t>Pontuação = 1:</t>
    </r>
    <r>
      <rPr>
        <sz val="14"/>
        <rFont val="Tahoma"/>
        <family val="2"/>
      </rPr>
      <t xml:space="preserve"> o critério (4) é cumprido 
</t>
    </r>
    <r>
      <rPr>
        <b/>
        <sz val="14"/>
        <rFont val="Tahoma"/>
        <family val="2"/>
      </rPr>
      <t>Pontuação = 0</t>
    </r>
    <r>
      <rPr>
        <sz val="14"/>
        <rFont val="Tahoma"/>
        <family val="2"/>
      </rPr>
      <t xml:space="preserve">: o critério (5) é cumprido 
</t>
    </r>
  </si>
  <si>
    <t xml:space="preserve">Resultado Pós Controle  de qualidade
(Atende? Sim ou não)
</t>
  </si>
  <si>
    <t>Resultado do Controle de Qualidade 
(Atende? Sim ou Não)</t>
  </si>
  <si>
    <t xml:space="preserve">Resultado da avaliação ATRICON 
(Atende? Sim ou não)
</t>
  </si>
  <si>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três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xml:space="preserve"> nenhum  critério é cumprido</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</si>
  <si>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três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nenhum  critério é cumprido</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</si>
  <si>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três critérios são cumpridos
</t>
    </r>
    <r>
      <rPr>
        <b/>
        <sz val="14"/>
        <rFont val="Tahoma"/>
        <family val="2"/>
      </rPr>
      <t>Pontuação = 2</t>
    </r>
    <r>
      <rPr>
        <sz val="14"/>
        <rFont val="Tahoma"/>
        <family val="2"/>
      </rPr>
      <t xml:space="preserve">: dois critérios são cumpridos
Pontuação = 1: um critério é cumprido
</t>
    </r>
    <r>
      <rPr>
        <b/>
        <sz val="14"/>
        <rFont val="Tahoma"/>
        <family val="2"/>
      </rPr>
      <t>Pontuação = 0</t>
    </r>
    <r>
      <rPr>
        <sz val="14"/>
        <rFont val="Tahoma"/>
        <family val="2"/>
      </rPr>
      <t>: nenhum  critério é cumprido</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</si>
  <si>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três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xml:space="preserve"> nenhum  critério é cumprido</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</si>
  <si>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cinco  critérios são cumpridos
</t>
    </r>
    <r>
      <rPr>
        <b/>
        <sz val="14"/>
        <rFont val="Tahoma"/>
        <family val="2"/>
      </rPr>
      <t>Pontuação = 2</t>
    </r>
    <r>
      <rPr>
        <sz val="14"/>
        <rFont val="Tahoma"/>
        <family val="2"/>
      </rPr>
      <t xml:space="preserve">: três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nenhum  critério é cumprido</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</si>
  <si>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Três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Nenhum  critério é cumprido.</t>
    </r>
  </si>
  <si>
    <r>
      <rPr>
        <b/>
        <sz val="14"/>
        <rFont val="Tahoma"/>
        <family val="2"/>
      </rPr>
      <t>Pontuação = 4</t>
    </r>
    <r>
      <rPr>
        <sz val="14"/>
        <rFont val="Tahoma"/>
        <family val="2"/>
      </rPr>
      <t xml:space="preserve">: seis dos critérios são cumpridos
</t>
    </r>
    <r>
      <rPr>
        <b/>
        <sz val="14"/>
        <rFont val="Tahoma"/>
        <family val="2"/>
      </rPr>
      <t>Pontuação = 3</t>
    </r>
    <r>
      <rPr>
        <sz val="14"/>
        <rFont val="Tahoma"/>
        <family val="2"/>
      </rPr>
      <t xml:space="preserve">: cinco critérios são cumpridos
</t>
    </r>
    <r>
      <rPr>
        <b/>
        <sz val="14"/>
        <rFont val="Tahoma"/>
        <family val="2"/>
      </rPr>
      <t>Pontuação = 2</t>
    </r>
    <r>
      <rPr>
        <sz val="14"/>
        <rFont val="Tahoma"/>
        <family val="2"/>
      </rPr>
      <t xml:space="preserve">: três critérios são cumpridos
</t>
    </r>
    <r>
      <rPr>
        <b/>
        <sz val="14"/>
        <rFont val="Tahoma"/>
        <family val="2"/>
      </rPr>
      <t>Pontuação = 1</t>
    </r>
    <r>
      <rPr>
        <sz val="14"/>
        <rFont val="Tahoma"/>
        <family val="2"/>
      </rPr>
      <t xml:space="preserve">: dois dos critérios são cumpridos
</t>
    </r>
    <r>
      <rPr>
        <b/>
        <sz val="14"/>
        <rFont val="Tahoma"/>
        <family val="2"/>
      </rPr>
      <t>Pontuação =</t>
    </r>
    <r>
      <rPr>
        <sz val="14"/>
        <rFont val="Tahoma"/>
        <family val="2"/>
      </rPr>
      <t xml:space="preserve"> 0: Menos de dois critérios são cumpridos</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</si>
  <si>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três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Nenhum  critério é cumprido</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</si>
  <si>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três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Nenhum  critério é cumprido</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</si>
  <si>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cinco critérios são cumpridos.
</t>
    </r>
    <r>
      <rPr>
        <b/>
        <sz val="14"/>
        <rFont val="Tahoma"/>
        <family val="2"/>
      </rPr>
      <t>Pontuação = 2:</t>
    </r>
    <r>
      <rPr>
        <sz val="14"/>
        <rFont val="Tahoma"/>
        <family val="2"/>
      </rPr>
      <t xml:space="preserve"> três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xml:space="preserve"> nenhum  critério é cumprido
</t>
    </r>
  </si>
  <si>
    <r>
      <rPr>
        <b/>
        <sz val="14"/>
        <rFont val="Tahoma"/>
        <family val="2"/>
      </rPr>
      <t>Pontuação =</t>
    </r>
    <r>
      <rPr>
        <sz val="14"/>
        <rFont val="Tahoma"/>
        <family val="2"/>
      </rPr>
      <t xml:space="preserve"> 4: todos os critérios são cumpridos, incluídos os subcritérios.
</t>
    </r>
    <r>
      <rPr>
        <b/>
        <sz val="14"/>
        <rFont val="Tahoma"/>
        <family val="2"/>
      </rPr>
      <t>Pontuação = 3</t>
    </r>
    <r>
      <rPr>
        <sz val="14"/>
        <rFont val="Tahoma"/>
        <family val="2"/>
      </rPr>
      <t xml:space="preserve">: os critérios (2) e (3 ) são cumpridos, incluídos os subcritérios.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xml:space="preserve">: nenhum  critério é cumprido
</t>
    </r>
  </si>
  <si>
    <t>São aplicadas sanções aos jurisdicionados pelo descumprimento das medidas cautelares, preferencialmente multas diárias, com fundamento na lei orgânica e, subsidiariamente, no art. 497 e seguintes do NCPC</t>
  </si>
  <si>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três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xml:space="preserve"> nenhum  critério é cumprido</t>
    </r>
  </si>
  <si>
    <r>
      <rPr>
        <b/>
        <sz val="14"/>
        <color indexed="8"/>
        <rFont val="Tahoma"/>
        <family val="2"/>
      </rPr>
      <t>Pontuação = 4</t>
    </r>
    <r>
      <rPr>
        <sz val="14"/>
        <color indexed="8"/>
        <rFont val="Tahoma"/>
        <family val="2"/>
      </rPr>
      <t xml:space="preserve">: todos os critérios são cumpridos
</t>
    </r>
    <r>
      <rPr>
        <b/>
        <sz val="14"/>
        <color indexed="8"/>
        <rFont val="Tahoma"/>
        <family val="2"/>
      </rPr>
      <t>Pontuação = 3</t>
    </r>
    <r>
      <rPr>
        <sz val="14"/>
        <color indexed="8"/>
        <rFont val="Tahoma"/>
        <family val="2"/>
      </rPr>
      <t xml:space="preserve">: três critérios são cumpridos
</t>
    </r>
    <r>
      <rPr>
        <b/>
        <sz val="14"/>
        <color indexed="8"/>
        <rFont val="Tahoma"/>
        <family val="2"/>
      </rPr>
      <t>Pontuação = 2</t>
    </r>
    <r>
      <rPr>
        <sz val="14"/>
        <color indexed="8"/>
        <rFont val="Tahoma"/>
        <family val="2"/>
      </rPr>
      <t xml:space="preserve">: dois critérios são cumpridos
</t>
    </r>
    <r>
      <rPr>
        <b/>
        <sz val="14"/>
        <color indexed="8"/>
        <rFont val="Tahoma"/>
        <family val="2"/>
      </rPr>
      <t>Pontuação = 1</t>
    </r>
    <r>
      <rPr>
        <sz val="14"/>
        <color indexed="8"/>
        <rFont val="Tahoma"/>
        <family val="2"/>
      </rPr>
      <t xml:space="preserve">: um critério é cumprido
</t>
    </r>
    <r>
      <rPr>
        <b/>
        <sz val="14"/>
        <color indexed="8"/>
        <rFont val="Tahoma"/>
        <family val="2"/>
      </rPr>
      <t>Pontuação = 0</t>
    </r>
    <r>
      <rPr>
        <sz val="14"/>
        <color indexed="8"/>
        <rFont val="Tahoma"/>
        <family val="2"/>
      </rPr>
      <t>: nenhum critério é cumprido</t>
    </r>
  </si>
  <si>
    <r>
      <rPr>
        <b/>
        <sz val="14"/>
        <color indexed="8"/>
        <rFont val="Tahoma"/>
        <family val="2"/>
      </rPr>
      <t>Pontuação = 4</t>
    </r>
    <r>
      <rPr>
        <sz val="14"/>
        <color indexed="8"/>
        <rFont val="Tahoma"/>
        <family val="2"/>
      </rPr>
      <t xml:space="preserve">: todos os critérios são cumpridos
</t>
    </r>
    <r>
      <rPr>
        <b/>
        <sz val="14"/>
        <color indexed="8"/>
        <rFont val="Tahoma"/>
        <family val="2"/>
      </rPr>
      <t>Pontuação = 3:</t>
    </r>
    <r>
      <rPr>
        <sz val="14"/>
        <color indexed="8"/>
        <rFont val="Tahoma"/>
        <family val="2"/>
      </rPr>
      <t xml:space="preserve"> quatro critérios são cumpridos
</t>
    </r>
    <r>
      <rPr>
        <b/>
        <sz val="14"/>
        <color indexed="8"/>
        <rFont val="Tahoma"/>
        <family val="2"/>
      </rPr>
      <t>Pontuação = 2</t>
    </r>
    <r>
      <rPr>
        <sz val="14"/>
        <color indexed="8"/>
        <rFont val="Tahoma"/>
        <family val="2"/>
      </rPr>
      <t xml:space="preserve">: dois critérios são cumpridos
</t>
    </r>
    <r>
      <rPr>
        <b/>
        <sz val="14"/>
        <color indexed="8"/>
        <rFont val="Tahoma"/>
        <family val="2"/>
      </rPr>
      <t>Pontuação = 1</t>
    </r>
    <r>
      <rPr>
        <sz val="14"/>
        <color indexed="8"/>
        <rFont val="Tahoma"/>
        <family val="2"/>
      </rPr>
      <t xml:space="preserve">: um critério é cumprido
</t>
    </r>
    <r>
      <rPr>
        <b/>
        <sz val="14"/>
        <color indexed="8"/>
        <rFont val="Tahoma"/>
        <family val="2"/>
      </rPr>
      <t>Pontuação = 0</t>
    </r>
    <r>
      <rPr>
        <sz val="14"/>
        <color indexed="8"/>
        <rFont val="Tahoma"/>
        <family val="2"/>
      </rPr>
      <t>: nenhum critério é cumprido</t>
    </r>
  </si>
  <si>
    <r>
      <rPr>
        <b/>
        <sz val="14"/>
        <color indexed="8"/>
        <rFont val="Tahoma"/>
        <family val="2"/>
      </rPr>
      <t>Pontuação = 4:</t>
    </r>
    <r>
      <rPr>
        <sz val="14"/>
        <color indexed="8"/>
        <rFont val="Tahoma"/>
        <family val="2"/>
      </rPr>
      <t xml:space="preserve"> todos os critérios são cumpridos
</t>
    </r>
    <r>
      <rPr>
        <b/>
        <sz val="14"/>
        <color indexed="8"/>
        <rFont val="Tahoma"/>
        <family val="2"/>
      </rPr>
      <t>Pontuação = 3</t>
    </r>
    <r>
      <rPr>
        <sz val="14"/>
        <color indexed="8"/>
        <rFont val="Tahoma"/>
        <family val="2"/>
      </rPr>
      <t xml:space="preserve">: cinco critérios são cumpridos
</t>
    </r>
    <r>
      <rPr>
        <b/>
        <sz val="14"/>
        <color indexed="8"/>
        <rFont val="Tahoma"/>
        <family val="2"/>
      </rPr>
      <t>Pontuação = 2:</t>
    </r>
    <r>
      <rPr>
        <sz val="14"/>
        <color indexed="8"/>
        <rFont val="Tahoma"/>
        <family val="2"/>
      </rPr>
      <t xml:space="preserve"> três critérios são cumpridos
</t>
    </r>
    <r>
      <rPr>
        <b/>
        <sz val="14"/>
        <color indexed="8"/>
        <rFont val="Tahoma"/>
        <family val="2"/>
      </rPr>
      <t>Pontuação = 1:</t>
    </r>
    <r>
      <rPr>
        <sz val="14"/>
        <color indexed="8"/>
        <rFont val="Tahoma"/>
        <family val="2"/>
      </rPr>
      <t xml:space="preserve"> um critério é cumprido
</t>
    </r>
    <r>
      <rPr>
        <b/>
        <sz val="14"/>
        <color indexed="8"/>
        <rFont val="Tahoma"/>
        <family val="2"/>
      </rPr>
      <t>Pontuação = 0:</t>
    </r>
    <r>
      <rPr>
        <sz val="14"/>
        <color indexed="8"/>
        <rFont val="Tahoma"/>
        <family val="2"/>
      </rPr>
      <t xml:space="preserve"> nenhum critério é cumprido</t>
    </r>
  </si>
  <si>
    <r>
      <rPr>
        <b/>
        <sz val="14"/>
        <color indexed="8"/>
        <rFont val="Tahoma"/>
        <family val="2"/>
      </rPr>
      <t>Pontuação = 4:</t>
    </r>
    <r>
      <rPr>
        <sz val="14"/>
        <color indexed="8"/>
        <rFont val="Tahoma"/>
        <family val="2"/>
      </rPr>
      <t xml:space="preserve"> todos os critérios são cumpridos
</t>
    </r>
    <r>
      <rPr>
        <b/>
        <sz val="14"/>
        <color indexed="8"/>
        <rFont val="Tahoma"/>
        <family val="2"/>
      </rPr>
      <t>Pontuação = 3:</t>
    </r>
    <r>
      <rPr>
        <sz val="14"/>
        <color indexed="8"/>
        <rFont val="Tahoma"/>
        <family val="2"/>
      </rPr>
      <t xml:space="preserve"> cinco critérios são cumpridos
</t>
    </r>
    <r>
      <rPr>
        <b/>
        <sz val="14"/>
        <color indexed="8"/>
        <rFont val="Tahoma"/>
        <family val="2"/>
      </rPr>
      <t>Pontuação = 2:</t>
    </r>
    <r>
      <rPr>
        <sz val="14"/>
        <color indexed="8"/>
        <rFont val="Tahoma"/>
        <family val="2"/>
      </rPr>
      <t xml:space="preserve"> três critérios são cumpridos
</t>
    </r>
    <r>
      <rPr>
        <b/>
        <sz val="14"/>
        <color indexed="8"/>
        <rFont val="Tahoma"/>
        <family val="2"/>
      </rPr>
      <t>Pontuação = 1:</t>
    </r>
    <r>
      <rPr>
        <sz val="14"/>
        <color indexed="8"/>
        <rFont val="Tahoma"/>
        <family val="2"/>
      </rPr>
      <t xml:space="preserve"> um critério é cumprido
</t>
    </r>
    <r>
      <rPr>
        <b/>
        <sz val="14"/>
        <color indexed="8"/>
        <rFont val="Tahoma"/>
        <family val="2"/>
      </rPr>
      <t>Pontuação = 0:</t>
    </r>
    <r>
      <rPr>
        <sz val="14"/>
        <color indexed="8"/>
        <rFont val="Tahoma"/>
        <family val="2"/>
      </rPr>
      <t xml:space="preserve"> nenhum critério é cumprido</t>
    </r>
  </si>
  <si>
    <r>
      <rPr>
        <b/>
        <sz val="14"/>
        <color indexed="8"/>
        <rFont val="Tahoma"/>
        <family val="2"/>
      </rPr>
      <t>Pontuação = 4:</t>
    </r>
    <r>
      <rPr>
        <sz val="14"/>
        <color indexed="8"/>
        <rFont val="Tahoma"/>
        <family val="2"/>
      </rPr>
      <t xml:space="preserve"> todos os critérios são cumpridos
</t>
    </r>
    <r>
      <rPr>
        <b/>
        <sz val="14"/>
        <color indexed="8"/>
        <rFont val="Tahoma"/>
        <family val="2"/>
      </rPr>
      <t>Pontuação = 3:</t>
    </r>
    <r>
      <rPr>
        <sz val="14"/>
        <color indexed="8"/>
        <rFont val="Tahoma"/>
        <family val="2"/>
      </rPr>
      <t xml:space="preserve"> quatro critérios são cumpridos
</t>
    </r>
    <r>
      <rPr>
        <b/>
        <sz val="14"/>
        <color indexed="8"/>
        <rFont val="Tahoma"/>
        <family val="2"/>
      </rPr>
      <t>Pontuação = 2:</t>
    </r>
    <r>
      <rPr>
        <sz val="14"/>
        <color indexed="8"/>
        <rFont val="Tahoma"/>
        <family val="2"/>
      </rPr>
      <t xml:space="preserve"> três critérios são cumpridos
</t>
    </r>
    <r>
      <rPr>
        <b/>
        <sz val="14"/>
        <color indexed="8"/>
        <rFont val="Tahoma"/>
        <family val="2"/>
      </rPr>
      <t>Pontuação = 1:</t>
    </r>
    <r>
      <rPr>
        <sz val="14"/>
        <color indexed="8"/>
        <rFont val="Tahoma"/>
        <family val="2"/>
      </rPr>
      <t xml:space="preserve"> dois critérios são cumpridos
</t>
    </r>
    <r>
      <rPr>
        <b/>
        <sz val="14"/>
        <color indexed="8"/>
        <rFont val="Tahoma"/>
        <family val="2"/>
      </rPr>
      <t>Pontuação = 0:</t>
    </r>
    <r>
      <rPr>
        <sz val="14"/>
        <color indexed="8"/>
        <rFont val="Tahoma"/>
        <family val="2"/>
      </rPr>
      <t xml:space="preserve"> menos de dois critérios são cumpridos</t>
    </r>
  </si>
  <si>
    <r>
      <rPr>
        <b/>
        <sz val="14"/>
        <color indexed="8"/>
        <rFont val="Tahoma"/>
        <family val="2"/>
      </rPr>
      <t>Pontuação = 4:</t>
    </r>
    <r>
      <rPr>
        <sz val="14"/>
        <color indexed="8"/>
        <rFont val="Tahoma"/>
        <family val="2"/>
      </rPr>
      <t xml:space="preserve"> todos os critérios são cumpridos
</t>
    </r>
    <r>
      <rPr>
        <b/>
        <sz val="14"/>
        <color indexed="8"/>
        <rFont val="Tahoma"/>
        <family val="2"/>
      </rPr>
      <t>Pontuação = 3:</t>
    </r>
    <r>
      <rPr>
        <sz val="14"/>
        <color indexed="8"/>
        <rFont val="Tahoma"/>
        <family val="2"/>
      </rPr>
      <t xml:space="preserve"> três critérios são cumpridos
</t>
    </r>
    <r>
      <rPr>
        <b/>
        <sz val="14"/>
        <color indexed="8"/>
        <rFont val="Tahoma"/>
        <family val="2"/>
      </rPr>
      <t>Pontuação = 2:</t>
    </r>
    <r>
      <rPr>
        <sz val="14"/>
        <color indexed="8"/>
        <rFont val="Tahoma"/>
        <family val="2"/>
      </rPr>
      <t xml:space="preserve"> dois critérios são cumpridos
</t>
    </r>
    <r>
      <rPr>
        <b/>
        <sz val="14"/>
        <color indexed="8"/>
        <rFont val="Tahoma"/>
        <family val="2"/>
      </rPr>
      <t>Pontuação = 1:</t>
    </r>
    <r>
      <rPr>
        <sz val="14"/>
        <color indexed="8"/>
        <rFont val="Tahoma"/>
        <family val="2"/>
      </rPr>
      <t xml:space="preserve"> um critério é cumprido
</t>
    </r>
    <r>
      <rPr>
        <b/>
        <sz val="14"/>
        <color indexed="8"/>
        <rFont val="Tahoma"/>
        <family val="2"/>
      </rPr>
      <t>Pontuação = 0:</t>
    </r>
    <r>
      <rPr>
        <sz val="14"/>
        <color indexed="8"/>
        <rFont val="Tahoma"/>
        <family val="2"/>
      </rPr>
      <t xml:space="preserve"> nenhum critério é cumprido</t>
    </r>
  </si>
  <si>
    <r>
      <rPr>
        <b/>
        <sz val="14"/>
        <color indexed="8"/>
        <rFont val="Tahoma"/>
        <family val="2"/>
      </rPr>
      <t xml:space="preserve">Pontuação = 4: </t>
    </r>
    <r>
      <rPr>
        <sz val="14"/>
        <color indexed="8"/>
        <rFont val="Tahoma"/>
        <family val="2"/>
      </rPr>
      <t xml:space="preserve">todos os critérios são cumpridos
</t>
    </r>
    <r>
      <rPr>
        <b/>
        <sz val="14"/>
        <color indexed="8"/>
        <rFont val="Tahoma"/>
        <family val="2"/>
      </rPr>
      <t>Pontuação = 3:</t>
    </r>
    <r>
      <rPr>
        <sz val="14"/>
        <color indexed="8"/>
        <rFont val="Tahoma"/>
        <family val="2"/>
      </rPr>
      <t xml:space="preserve"> três critérios são cumpridos
</t>
    </r>
    <r>
      <rPr>
        <b/>
        <sz val="14"/>
        <color indexed="8"/>
        <rFont val="Tahoma"/>
        <family val="2"/>
      </rPr>
      <t>Pontuação = 2:</t>
    </r>
    <r>
      <rPr>
        <sz val="14"/>
        <color indexed="8"/>
        <rFont val="Tahoma"/>
        <family val="2"/>
      </rPr>
      <t xml:space="preserve"> dois critérios são cumpridos
</t>
    </r>
    <r>
      <rPr>
        <b/>
        <sz val="14"/>
        <color indexed="8"/>
        <rFont val="Tahoma"/>
        <family val="2"/>
      </rPr>
      <t>Pontuação = 1:</t>
    </r>
    <r>
      <rPr>
        <sz val="14"/>
        <color indexed="8"/>
        <rFont val="Tahoma"/>
        <family val="2"/>
      </rPr>
      <t xml:space="preserve"> um critério é cumprido
</t>
    </r>
    <r>
      <rPr>
        <b/>
        <sz val="14"/>
        <color indexed="8"/>
        <rFont val="Tahoma"/>
        <family val="2"/>
      </rPr>
      <t>Pontuação = 0:</t>
    </r>
    <r>
      <rPr>
        <sz val="14"/>
        <color indexed="8"/>
        <rFont val="Tahoma"/>
        <family val="2"/>
      </rPr>
      <t xml:space="preserve"> nenhum critério é cumprido</t>
    </r>
  </si>
  <si>
    <r>
      <rPr>
        <b/>
        <sz val="14"/>
        <color indexed="8"/>
        <rFont val="Tahoma"/>
        <family val="2"/>
      </rPr>
      <t>Pontuação = 4:</t>
    </r>
    <r>
      <rPr>
        <sz val="14"/>
        <color indexed="8"/>
        <rFont val="Tahoma"/>
        <family val="2"/>
      </rPr>
      <t xml:space="preserve"> todos os critérios são cumpridos
</t>
    </r>
    <r>
      <rPr>
        <b/>
        <sz val="14"/>
        <color indexed="8"/>
        <rFont val="Tahoma"/>
        <family val="2"/>
      </rPr>
      <t>Pontuação = 3:</t>
    </r>
    <r>
      <rPr>
        <sz val="14"/>
        <color indexed="8"/>
        <rFont val="Tahoma"/>
        <family val="2"/>
      </rPr>
      <t xml:space="preserve"> três  critérios são cumpridos
</t>
    </r>
    <r>
      <rPr>
        <b/>
        <sz val="14"/>
        <color indexed="8"/>
        <rFont val="Tahoma"/>
        <family val="2"/>
      </rPr>
      <t>Pontuação = 2:</t>
    </r>
    <r>
      <rPr>
        <sz val="14"/>
        <color indexed="8"/>
        <rFont val="Tahoma"/>
        <family val="2"/>
      </rPr>
      <t xml:space="preserve"> dois critérios são cumpridos
</t>
    </r>
    <r>
      <rPr>
        <b/>
        <sz val="14"/>
        <color indexed="8"/>
        <rFont val="Tahoma"/>
        <family val="2"/>
      </rPr>
      <t>Pontuação = 1:</t>
    </r>
    <r>
      <rPr>
        <sz val="14"/>
        <color indexed="8"/>
        <rFont val="Tahoma"/>
        <family val="2"/>
      </rPr>
      <t xml:space="preserve"> um critério  é cumprido
</t>
    </r>
    <r>
      <rPr>
        <b/>
        <sz val="14"/>
        <color indexed="8"/>
        <rFont val="Tahoma"/>
        <family val="2"/>
      </rPr>
      <t>Pontuação = 0</t>
    </r>
    <r>
      <rPr>
        <sz val="14"/>
        <color indexed="8"/>
        <rFont val="Tahoma"/>
        <family val="2"/>
      </rPr>
      <t>: nenhum  critério é cumprido</t>
    </r>
  </si>
  <si>
    <r>
      <rPr>
        <b/>
        <sz val="14"/>
        <color indexed="8"/>
        <rFont val="Tahoma"/>
        <family val="2"/>
      </rPr>
      <t>Pontuação = 4:</t>
    </r>
    <r>
      <rPr>
        <sz val="14"/>
        <color indexed="8"/>
        <rFont val="Tahoma"/>
        <family val="2"/>
      </rPr>
      <t xml:space="preserve"> todos os critérios são cumpridos
</t>
    </r>
    <r>
      <rPr>
        <b/>
        <sz val="14"/>
        <color indexed="8"/>
        <rFont val="Tahoma"/>
        <family val="2"/>
      </rPr>
      <t>Pontuação = 3:</t>
    </r>
    <r>
      <rPr>
        <sz val="14"/>
        <color indexed="8"/>
        <rFont val="Tahoma"/>
        <family val="2"/>
      </rPr>
      <t xml:space="preserve"> oito  critérios são cumpridos
</t>
    </r>
    <r>
      <rPr>
        <b/>
        <sz val="14"/>
        <color indexed="8"/>
        <rFont val="Tahoma"/>
        <family val="2"/>
      </rPr>
      <t>Pontuação = 2:</t>
    </r>
    <r>
      <rPr>
        <sz val="14"/>
        <color indexed="8"/>
        <rFont val="Tahoma"/>
        <family val="2"/>
      </rPr>
      <t xml:space="preserve"> seis  critérios são cumpridos
</t>
    </r>
    <r>
      <rPr>
        <b/>
        <sz val="14"/>
        <color indexed="8"/>
        <rFont val="Tahoma"/>
        <family val="2"/>
      </rPr>
      <t>Pontuação = 1:</t>
    </r>
    <r>
      <rPr>
        <sz val="14"/>
        <color indexed="8"/>
        <rFont val="Tahoma"/>
        <family val="2"/>
      </rPr>
      <t xml:space="preserve"> três  critérios são cumpridos
</t>
    </r>
    <r>
      <rPr>
        <b/>
        <sz val="14"/>
        <color indexed="8"/>
        <rFont val="Tahoma"/>
        <family val="2"/>
      </rPr>
      <t>Pontuação = 0</t>
    </r>
    <r>
      <rPr>
        <sz val="14"/>
        <color indexed="8"/>
        <rFont val="Tahoma"/>
        <family val="2"/>
      </rPr>
      <t>: menos de três critérios são cumpridos</t>
    </r>
  </si>
  <si>
    <r>
      <rPr>
        <b/>
        <sz val="14"/>
        <color indexed="8"/>
        <rFont val="Tahoma"/>
        <family val="2"/>
      </rPr>
      <t>Pontuação = 4:</t>
    </r>
    <r>
      <rPr>
        <sz val="14"/>
        <color indexed="8"/>
        <rFont val="Tahoma"/>
        <family val="2"/>
      </rPr>
      <t xml:space="preserve"> todos os critérios são cumpridos
</t>
    </r>
    <r>
      <rPr>
        <b/>
        <sz val="14"/>
        <color indexed="8"/>
        <rFont val="Tahoma"/>
        <family val="2"/>
      </rPr>
      <t>Pontuação = 3:</t>
    </r>
    <r>
      <rPr>
        <sz val="14"/>
        <color indexed="8"/>
        <rFont val="Tahoma"/>
        <family val="2"/>
      </rPr>
      <t xml:space="preserve"> oito  critérios são cumpridos
</t>
    </r>
    <r>
      <rPr>
        <b/>
        <sz val="14"/>
        <color indexed="8"/>
        <rFont val="Tahoma"/>
        <family val="2"/>
      </rPr>
      <t>Pontuação = 2:</t>
    </r>
    <r>
      <rPr>
        <sz val="14"/>
        <color indexed="8"/>
        <rFont val="Tahoma"/>
        <family val="2"/>
      </rPr>
      <t xml:space="preserve"> seis  critérios são cumpridos
</t>
    </r>
    <r>
      <rPr>
        <b/>
        <sz val="14"/>
        <color indexed="8"/>
        <rFont val="Tahoma"/>
        <family val="2"/>
      </rPr>
      <t>Pontuação = 1:</t>
    </r>
    <r>
      <rPr>
        <sz val="14"/>
        <color indexed="8"/>
        <rFont val="Tahoma"/>
        <family val="2"/>
      </rPr>
      <t xml:space="preserve"> três  critérios é cumprido
</t>
    </r>
    <r>
      <rPr>
        <b/>
        <sz val="14"/>
        <color indexed="8"/>
        <rFont val="Tahoma"/>
        <family val="2"/>
      </rPr>
      <t>Pontuação = 0:</t>
    </r>
    <r>
      <rPr>
        <sz val="14"/>
        <color indexed="8"/>
        <rFont val="Tahoma"/>
        <family val="2"/>
      </rPr>
      <t xml:space="preserve"> menos de três critérios são cumpridos</t>
    </r>
  </si>
  <si>
    <r>
      <rPr>
        <b/>
        <sz val="14"/>
        <color indexed="8"/>
        <rFont val="Tahoma"/>
        <family val="2"/>
      </rPr>
      <t xml:space="preserve">Pontuação = 4: </t>
    </r>
    <r>
      <rPr>
        <sz val="14"/>
        <color indexed="8"/>
        <rFont val="Tahoma"/>
        <family val="2"/>
      </rPr>
      <t xml:space="preserve">todos os critérios são cumpridos
</t>
    </r>
    <r>
      <rPr>
        <b/>
        <sz val="14"/>
        <color indexed="8"/>
        <rFont val="Tahoma"/>
        <family val="2"/>
      </rPr>
      <t>Pontuação = 3:</t>
    </r>
    <r>
      <rPr>
        <sz val="14"/>
        <color indexed="8"/>
        <rFont val="Tahoma"/>
        <family val="2"/>
      </rPr>
      <t xml:space="preserve"> cinco critérios são cumpridos
</t>
    </r>
    <r>
      <rPr>
        <b/>
        <sz val="14"/>
        <color indexed="8"/>
        <rFont val="Tahoma"/>
        <family val="2"/>
      </rPr>
      <t>Pontuação = 2:</t>
    </r>
    <r>
      <rPr>
        <sz val="14"/>
        <color indexed="8"/>
        <rFont val="Tahoma"/>
        <family val="2"/>
      </rPr>
      <t xml:space="preserve"> três  critérios são cumpridos
</t>
    </r>
    <r>
      <rPr>
        <b/>
        <sz val="14"/>
        <color indexed="8"/>
        <rFont val="Tahoma"/>
        <family val="2"/>
      </rPr>
      <t>Pontuação = 1:</t>
    </r>
    <r>
      <rPr>
        <sz val="14"/>
        <color indexed="8"/>
        <rFont val="Tahoma"/>
        <family val="2"/>
      </rPr>
      <t xml:space="preserve"> um critério é cumprido
</t>
    </r>
    <r>
      <rPr>
        <b/>
        <sz val="14"/>
        <color indexed="8"/>
        <rFont val="Tahoma"/>
        <family val="2"/>
      </rPr>
      <t xml:space="preserve">Pontuação = 0: </t>
    </r>
    <r>
      <rPr>
        <sz val="14"/>
        <color indexed="8"/>
        <rFont val="Tahoma"/>
        <family val="2"/>
      </rPr>
      <t>nenhum  critério é cumprido</t>
    </r>
  </si>
  <si>
    <r>
      <rPr>
        <b/>
        <sz val="14"/>
        <color indexed="8"/>
        <rFont val="Tahoma"/>
        <family val="2"/>
      </rPr>
      <t>Pontuação = 4:</t>
    </r>
    <r>
      <rPr>
        <sz val="14"/>
        <color indexed="8"/>
        <rFont val="Tahoma"/>
        <family val="2"/>
      </rPr>
      <t xml:space="preserve"> os critérios (1), (2), (3), (4) e (9), e pelos menos mais cinco são cumpridos
</t>
    </r>
    <r>
      <rPr>
        <b/>
        <sz val="14"/>
        <color indexed="8"/>
        <rFont val="Tahoma"/>
        <family val="2"/>
      </rPr>
      <t>Pontuação = 3:</t>
    </r>
    <r>
      <rPr>
        <sz val="14"/>
        <color indexed="8"/>
        <rFont val="Tahoma"/>
        <family val="2"/>
      </rPr>
      <t xml:space="preserve"> oito critérios são cumpridos
</t>
    </r>
    <r>
      <rPr>
        <b/>
        <sz val="14"/>
        <color indexed="8"/>
        <rFont val="Tahoma"/>
        <family val="2"/>
      </rPr>
      <t>Pontuação = 2:</t>
    </r>
    <r>
      <rPr>
        <sz val="14"/>
        <color indexed="8"/>
        <rFont val="Tahoma"/>
        <family val="2"/>
      </rPr>
      <t xml:space="preserve"> seis dos critérios são cumpridos
</t>
    </r>
    <r>
      <rPr>
        <b/>
        <sz val="14"/>
        <color indexed="8"/>
        <rFont val="Tahoma"/>
        <family val="2"/>
      </rPr>
      <t>Pontuação = 1:</t>
    </r>
    <r>
      <rPr>
        <sz val="14"/>
        <color indexed="8"/>
        <rFont val="Tahoma"/>
        <family val="2"/>
      </rPr>
      <t xml:space="preserve"> quatro dos critérios são cumpridos
</t>
    </r>
    <r>
      <rPr>
        <b/>
        <sz val="14"/>
        <color indexed="8"/>
        <rFont val="Tahoma"/>
        <family val="2"/>
      </rPr>
      <t>Pontuação = 0:</t>
    </r>
    <r>
      <rPr>
        <sz val="14"/>
        <color indexed="8"/>
        <rFont val="Tahoma"/>
        <family val="2"/>
      </rPr>
      <t xml:space="preserve"> menos de quatro dos critérios são cumpridos</t>
    </r>
  </si>
  <si>
    <r>
      <rPr>
        <b/>
        <sz val="14"/>
        <color indexed="8"/>
        <rFont val="Tahoma"/>
        <family val="2"/>
      </rPr>
      <t xml:space="preserve">Pontuação = 4: </t>
    </r>
    <r>
      <rPr>
        <sz val="14"/>
        <color indexed="8"/>
        <rFont val="Tahoma"/>
        <family val="2"/>
      </rPr>
      <t xml:space="preserve">todos os critérios são cumpridos
</t>
    </r>
    <r>
      <rPr>
        <b/>
        <sz val="14"/>
        <color indexed="8"/>
        <rFont val="Tahoma"/>
        <family val="2"/>
      </rPr>
      <t>Pontuação = 3:</t>
    </r>
    <r>
      <rPr>
        <sz val="14"/>
        <color indexed="8"/>
        <rFont val="Tahoma"/>
        <family val="2"/>
      </rPr>
      <t xml:space="preserve"> quatro critérios são cumpridos
</t>
    </r>
    <r>
      <rPr>
        <b/>
        <sz val="14"/>
        <color indexed="8"/>
        <rFont val="Tahoma"/>
        <family val="2"/>
      </rPr>
      <t>Pontuação = 2:</t>
    </r>
    <r>
      <rPr>
        <sz val="14"/>
        <color indexed="8"/>
        <rFont val="Tahoma"/>
        <family val="2"/>
      </rPr>
      <t xml:space="preserve"> três  critérios são cumpridos
</t>
    </r>
    <r>
      <rPr>
        <b/>
        <sz val="14"/>
        <color indexed="8"/>
        <rFont val="Tahoma"/>
        <family val="2"/>
      </rPr>
      <t>Pontuação = 1:</t>
    </r>
    <r>
      <rPr>
        <sz val="14"/>
        <color indexed="8"/>
        <rFont val="Tahoma"/>
        <family val="2"/>
      </rPr>
      <t xml:space="preserve"> um  critério  é cumprido
</t>
    </r>
    <r>
      <rPr>
        <b/>
        <sz val="14"/>
        <color indexed="8"/>
        <rFont val="Tahoma"/>
        <family val="2"/>
      </rPr>
      <t>Pontuação = 0:</t>
    </r>
    <r>
      <rPr>
        <sz val="14"/>
        <color indexed="8"/>
        <rFont val="Tahoma"/>
        <family val="2"/>
      </rPr>
      <t xml:space="preserve"> nenhum  critério é cumprido</t>
    </r>
  </si>
  <si>
    <r>
      <rPr>
        <b/>
        <sz val="14"/>
        <color indexed="8"/>
        <rFont val="Tahoma"/>
        <family val="2"/>
      </rPr>
      <t>Pontuação = 4:</t>
    </r>
    <r>
      <rPr>
        <sz val="14"/>
        <color indexed="8"/>
        <rFont val="Tahoma"/>
        <family val="2"/>
      </rPr>
      <t xml:space="preserve"> Todos os critérios são cumpridos.
</t>
    </r>
    <r>
      <rPr>
        <b/>
        <sz val="14"/>
        <color indexed="8"/>
        <rFont val="Tahoma"/>
        <family val="2"/>
      </rPr>
      <t>Pontuação = 3:</t>
    </r>
    <r>
      <rPr>
        <sz val="14"/>
        <color indexed="8"/>
        <rFont val="Tahoma"/>
        <family val="2"/>
      </rPr>
      <t xml:space="preserve"> Três critérios são cumpridos.
</t>
    </r>
    <r>
      <rPr>
        <b/>
        <sz val="14"/>
        <color indexed="8"/>
        <rFont val="Tahoma"/>
        <family val="2"/>
      </rPr>
      <t>Pontuação = 2:</t>
    </r>
    <r>
      <rPr>
        <sz val="14"/>
        <color indexed="8"/>
        <rFont val="Tahoma"/>
        <family val="2"/>
      </rPr>
      <t xml:space="preserve"> Dois critérios são cumpridos.
</t>
    </r>
    <r>
      <rPr>
        <b/>
        <sz val="14"/>
        <color indexed="8"/>
        <rFont val="Tahoma"/>
        <family val="2"/>
      </rPr>
      <t>Pontuação = 1:</t>
    </r>
    <r>
      <rPr>
        <sz val="14"/>
        <color indexed="8"/>
        <rFont val="Tahoma"/>
        <family val="2"/>
      </rPr>
      <t xml:space="preserve"> Um critério é cumprido.
</t>
    </r>
    <r>
      <rPr>
        <b/>
        <sz val="14"/>
        <color indexed="8"/>
        <rFont val="Tahoma"/>
        <family val="2"/>
      </rPr>
      <t>Pontuação = 0:</t>
    </r>
    <r>
      <rPr>
        <sz val="14"/>
        <color indexed="8"/>
        <rFont val="Tahoma"/>
        <family val="2"/>
      </rPr>
      <t xml:space="preserve"> Nenhum  critério é cumprido</t>
    </r>
  </si>
  <si>
    <r>
      <rPr>
        <b/>
        <sz val="14"/>
        <color indexed="8"/>
        <rFont val="Tahoma"/>
        <family val="2"/>
      </rPr>
      <t xml:space="preserve">Pontuação = 4: </t>
    </r>
    <r>
      <rPr>
        <sz val="14"/>
        <color indexed="8"/>
        <rFont val="Tahoma"/>
        <family val="2"/>
      </rPr>
      <t xml:space="preserve">Todos os critérios são cumpridos.
</t>
    </r>
    <r>
      <rPr>
        <b/>
        <sz val="14"/>
        <color indexed="8"/>
        <rFont val="Tahoma"/>
        <family val="2"/>
      </rPr>
      <t>Pontuação = 3:</t>
    </r>
    <r>
      <rPr>
        <sz val="14"/>
        <color indexed="8"/>
        <rFont val="Tahoma"/>
        <family val="2"/>
      </rPr>
      <t xml:space="preserve"> Três critérios são cumpridos.
</t>
    </r>
    <r>
      <rPr>
        <b/>
        <sz val="14"/>
        <color indexed="8"/>
        <rFont val="Tahoma"/>
        <family val="2"/>
      </rPr>
      <t>Pontuação = 2:</t>
    </r>
    <r>
      <rPr>
        <sz val="14"/>
        <color indexed="8"/>
        <rFont val="Tahoma"/>
        <family val="2"/>
      </rPr>
      <t xml:space="preserve"> Dois critérios são cumpridos.
</t>
    </r>
    <r>
      <rPr>
        <b/>
        <sz val="14"/>
        <color indexed="8"/>
        <rFont val="Tahoma"/>
        <family val="2"/>
      </rPr>
      <t>Pontuação = 1:</t>
    </r>
    <r>
      <rPr>
        <sz val="14"/>
        <color indexed="8"/>
        <rFont val="Tahoma"/>
        <family val="2"/>
      </rPr>
      <t xml:space="preserve"> Um critério é cumprido.
</t>
    </r>
    <r>
      <rPr>
        <b/>
        <sz val="14"/>
        <color indexed="8"/>
        <rFont val="Tahoma"/>
        <family val="2"/>
      </rPr>
      <t>Pontuação = 0:</t>
    </r>
    <r>
      <rPr>
        <sz val="14"/>
        <color indexed="8"/>
        <rFont val="Tahoma"/>
        <family val="2"/>
      </rPr>
      <t xml:space="preserve"> Nenhum critério é cumprido</t>
    </r>
  </si>
  <si>
    <r>
      <rPr>
        <b/>
        <sz val="14"/>
        <color indexed="8"/>
        <rFont val="Tahoma"/>
        <family val="2"/>
      </rPr>
      <t>Pontuação = 4:</t>
    </r>
    <r>
      <rPr>
        <sz val="14"/>
        <color indexed="8"/>
        <rFont val="Tahoma"/>
        <family val="2"/>
      </rPr>
      <t xml:space="preserve"> todos os critérios são cumpridos
</t>
    </r>
    <r>
      <rPr>
        <b/>
        <sz val="14"/>
        <color indexed="8"/>
        <rFont val="Tahoma"/>
        <family val="2"/>
      </rPr>
      <t xml:space="preserve">Pontuação = 3: </t>
    </r>
    <r>
      <rPr>
        <sz val="14"/>
        <color indexed="8"/>
        <rFont val="Tahoma"/>
        <family val="2"/>
      </rPr>
      <t xml:space="preserve">três critérios são cumpridos
</t>
    </r>
    <r>
      <rPr>
        <b/>
        <sz val="14"/>
        <color indexed="8"/>
        <rFont val="Tahoma"/>
        <family val="2"/>
      </rPr>
      <t>Pontuação = 2:</t>
    </r>
    <r>
      <rPr>
        <sz val="14"/>
        <color indexed="8"/>
        <rFont val="Tahoma"/>
        <family val="2"/>
      </rPr>
      <t xml:space="preserve"> dois dos critérios são cumpridos
</t>
    </r>
    <r>
      <rPr>
        <b/>
        <sz val="14"/>
        <color indexed="8"/>
        <rFont val="Tahoma"/>
        <family val="2"/>
      </rPr>
      <t>Pontuação = 1</t>
    </r>
    <r>
      <rPr>
        <sz val="14"/>
        <color indexed="8"/>
        <rFont val="Tahoma"/>
        <family val="2"/>
      </rPr>
      <t xml:space="preserve">: um critério é cumprido
</t>
    </r>
    <r>
      <rPr>
        <b/>
        <sz val="14"/>
        <color indexed="8"/>
        <rFont val="Tahoma"/>
        <family val="2"/>
      </rPr>
      <t>Pontuação = 0</t>
    </r>
    <r>
      <rPr>
        <sz val="14"/>
        <color indexed="8"/>
        <rFont val="Tahoma"/>
        <family val="2"/>
      </rPr>
      <t>: nenhum critério é cumprido</t>
    </r>
  </si>
  <si>
    <r>
      <rPr>
        <b/>
        <sz val="14"/>
        <color indexed="8"/>
        <rFont val="Tahoma"/>
        <family val="2"/>
      </rPr>
      <t>Pontuação = 4</t>
    </r>
    <r>
      <rPr>
        <sz val="14"/>
        <color indexed="8"/>
        <rFont val="Tahoma"/>
        <family val="2"/>
      </rPr>
      <t xml:space="preserve">: Todos os critérios são cumpridos
</t>
    </r>
    <r>
      <rPr>
        <b/>
        <sz val="14"/>
        <color indexed="8"/>
        <rFont val="Tahoma"/>
        <family val="2"/>
      </rPr>
      <t>Pontuação = 3</t>
    </r>
    <r>
      <rPr>
        <sz val="14"/>
        <color indexed="8"/>
        <rFont val="Tahoma"/>
        <family val="2"/>
      </rPr>
      <t xml:space="preserve">: quatro critérios são cumpridos
</t>
    </r>
    <r>
      <rPr>
        <b/>
        <sz val="14"/>
        <color indexed="8"/>
        <rFont val="Tahoma"/>
        <family val="2"/>
      </rPr>
      <t>Pontuação = 2:</t>
    </r>
    <r>
      <rPr>
        <sz val="14"/>
        <color indexed="8"/>
        <rFont val="Tahoma"/>
        <family val="2"/>
      </rPr>
      <t xml:space="preserve"> três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xml:space="preserve"> nenhum critério é cumprido</t>
    </r>
    <r>
      <rPr>
        <sz val="14"/>
        <color rgb="FFFF0000"/>
        <rFont val="Tahoma"/>
        <family val="2"/>
      </rPr>
      <t xml:space="preserve">
</t>
    </r>
  </si>
  <si>
    <r>
      <rPr>
        <b/>
        <sz val="14"/>
        <color indexed="8"/>
        <rFont val="Tahoma"/>
        <family val="2"/>
      </rPr>
      <t>Pontuação = 4</t>
    </r>
    <r>
      <rPr>
        <sz val="14"/>
        <color indexed="8"/>
        <rFont val="Tahoma"/>
        <family val="2"/>
      </rPr>
      <t xml:space="preserve">: todos os critérios são cumpridos
</t>
    </r>
    <r>
      <rPr>
        <b/>
        <sz val="14"/>
        <color indexed="8"/>
        <rFont val="Tahoma"/>
        <family val="2"/>
      </rPr>
      <t>Pontuação = 3</t>
    </r>
    <r>
      <rPr>
        <sz val="14"/>
        <color indexed="8"/>
        <rFont val="Tahoma"/>
        <family val="2"/>
      </rPr>
      <t xml:space="preserve">: quatro critérios são cumpridos
</t>
    </r>
    <r>
      <rPr>
        <b/>
        <sz val="14"/>
        <color indexed="8"/>
        <rFont val="Tahoma"/>
        <family val="2"/>
      </rPr>
      <t>Pontuação = 2</t>
    </r>
    <r>
      <rPr>
        <sz val="14"/>
        <color indexed="8"/>
        <rFont val="Tahoma"/>
        <family val="2"/>
      </rPr>
      <t xml:space="preserve">: dois critérios são cumpridos
</t>
    </r>
    <r>
      <rPr>
        <b/>
        <sz val="14"/>
        <color indexed="8"/>
        <rFont val="Tahoma"/>
        <family val="2"/>
      </rPr>
      <t>Pontuação = 1:</t>
    </r>
    <r>
      <rPr>
        <sz val="14"/>
        <color indexed="8"/>
        <rFont val="Tahoma"/>
        <family val="2"/>
      </rPr>
      <t xml:space="preserve"> um critério é cumprido
</t>
    </r>
    <r>
      <rPr>
        <b/>
        <sz val="14"/>
        <color indexed="8"/>
        <rFont val="Tahoma"/>
        <family val="2"/>
      </rPr>
      <t>Pontuação = 0:</t>
    </r>
    <r>
      <rPr>
        <sz val="14"/>
        <color indexed="8"/>
        <rFont val="Tahoma"/>
        <family val="2"/>
      </rPr>
      <t xml:space="preserve"> nenhum critério é cumprido</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</si>
  <si>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três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xml:space="preserve">: nenhum critério é cumprido
</t>
    </r>
  </si>
  <si>
    <t>Apresentação dos resultados da auditoria de conformidade
(selecionar apenas um critério que reflita o percentual no qual o Tribunal se enquadra)
O Tribunal:</t>
  </si>
  <si>
    <t>Publicação e disseminação dos resultados da auditoria de conformidade (selecionar apenas um critério que reflita o prazo no qual o Tribunal se enquadra):</t>
  </si>
  <si>
    <t>Acompanhamento, pelo Tribunal, da implementação das determinações e recomendações da auditoria de conformidade</t>
  </si>
  <si>
    <t>Apreciação, publicação e disseminação dos resultados da auditoria operacional
O Tribunal:</t>
  </si>
  <si>
    <t>Acompanhamento da implementação das determinações e recomendações da auditoria operacional</t>
  </si>
  <si>
    <r>
      <rPr>
        <b/>
        <sz val="14"/>
        <color indexed="8"/>
        <rFont val="Tahoma"/>
        <family val="2"/>
      </rPr>
      <t>Pontuação = 4:</t>
    </r>
    <r>
      <rPr>
        <sz val="14"/>
        <color indexed="8"/>
        <rFont val="Tahoma"/>
        <family val="2"/>
      </rPr>
      <t xml:space="preserve"> todos os critérios são cumpridos
</t>
    </r>
    <r>
      <rPr>
        <b/>
        <sz val="14"/>
        <color indexed="8"/>
        <rFont val="Tahoma"/>
        <family val="2"/>
      </rPr>
      <t>Pontuação = 3:</t>
    </r>
    <r>
      <rPr>
        <sz val="14"/>
        <color indexed="8"/>
        <rFont val="Tahoma"/>
        <family val="2"/>
      </rPr>
      <t xml:space="preserve"> os critérios (1), (2), (5), (6) e (9) são cumpridos
</t>
    </r>
    <r>
      <rPr>
        <b/>
        <sz val="14"/>
        <color indexed="8"/>
        <rFont val="Tahoma"/>
        <family val="2"/>
      </rPr>
      <t>Pontuação = 2:</t>
    </r>
    <r>
      <rPr>
        <sz val="14"/>
        <color indexed="8"/>
        <rFont val="Tahoma"/>
        <family val="2"/>
      </rPr>
      <t xml:space="preserve"> cinco  critérios são cumpridos
</t>
    </r>
    <r>
      <rPr>
        <b/>
        <sz val="14"/>
        <color indexed="8"/>
        <rFont val="Tahoma"/>
        <family val="2"/>
      </rPr>
      <t>Pontuação = 1:</t>
    </r>
    <r>
      <rPr>
        <sz val="14"/>
        <color indexed="8"/>
        <rFont val="Tahoma"/>
        <family val="2"/>
      </rPr>
      <t xml:space="preserve"> três  critérios são cumpridos
</t>
    </r>
    <r>
      <rPr>
        <b/>
        <sz val="14"/>
        <color indexed="8"/>
        <rFont val="Tahoma"/>
        <family val="2"/>
      </rPr>
      <t>Pontuação = 0:</t>
    </r>
    <r>
      <rPr>
        <sz val="14"/>
        <color indexed="8"/>
        <rFont val="Tahoma"/>
        <family val="2"/>
      </rPr>
      <t xml:space="preserve"> menos de três  critérios são cumpridos</t>
    </r>
  </si>
  <si>
    <r>
      <t>AVALIAÇÃO
(C</t>
    </r>
    <r>
      <rPr>
        <b/>
        <sz val="16"/>
        <rFont val="Arial"/>
        <family val="2"/>
      </rPr>
      <t>OMISSÃO DE AVALIAÇÃO</t>
    </r>
    <r>
      <rPr>
        <b/>
        <sz val="18"/>
        <rFont val="Arial"/>
        <family val="2"/>
      </rPr>
      <t xml:space="preserve"> TC)</t>
    </r>
  </si>
  <si>
    <r>
      <rPr>
        <b/>
        <sz val="14"/>
        <color indexed="8"/>
        <rFont val="Tahoma"/>
        <family val="2"/>
      </rPr>
      <t>Pontuação = 4:</t>
    </r>
    <r>
      <rPr>
        <sz val="14"/>
        <color indexed="8"/>
        <rFont val="Tahoma"/>
        <family val="2"/>
      </rPr>
      <t xml:space="preserve"> todos os critérios são cumpridos, incluídos os subcritérios
</t>
    </r>
    <r>
      <rPr>
        <b/>
        <sz val="14"/>
        <color indexed="8"/>
        <rFont val="Tahoma"/>
        <family val="2"/>
      </rPr>
      <t>Pontuação = 3:</t>
    </r>
    <r>
      <rPr>
        <sz val="14"/>
        <color indexed="8"/>
        <rFont val="Tahoma"/>
        <family val="2"/>
      </rPr>
      <t xml:space="preserve"> três critérios são cumpridos, incluídos os subcritérios
</t>
    </r>
    <r>
      <rPr>
        <b/>
        <sz val="14"/>
        <color indexed="8"/>
        <rFont val="Tahoma"/>
        <family val="2"/>
      </rPr>
      <t xml:space="preserve">Pontuação = 2: </t>
    </r>
    <r>
      <rPr>
        <sz val="14"/>
        <color indexed="8"/>
        <rFont val="Tahoma"/>
        <family val="2"/>
      </rPr>
      <t xml:space="preserve">dois dos critérios são cumpridos, incluídos os subcritérios
</t>
    </r>
    <r>
      <rPr>
        <b/>
        <sz val="14"/>
        <color indexed="8"/>
        <rFont val="Tahoma"/>
        <family val="2"/>
      </rPr>
      <t>Pontuação = 1:</t>
    </r>
    <r>
      <rPr>
        <sz val="14"/>
        <color indexed="8"/>
        <rFont val="Tahoma"/>
        <family val="2"/>
      </rPr>
      <t xml:space="preserve"> um dos critérios é cumprido, incluídos os subcritérios.
</t>
    </r>
    <r>
      <rPr>
        <b/>
        <sz val="14"/>
        <color indexed="8"/>
        <rFont val="Tahoma"/>
        <family val="2"/>
      </rPr>
      <t>Pontuação = 0:</t>
    </r>
    <r>
      <rPr>
        <sz val="14"/>
        <color indexed="8"/>
        <rFont val="Tahoma"/>
        <family val="2"/>
      </rPr>
      <t xml:space="preserve"> nenhum critério é cumprido
</t>
    </r>
  </si>
  <si>
    <r>
      <rPr>
        <b/>
        <sz val="14"/>
        <color indexed="8"/>
        <rFont val="Tahoma"/>
        <family val="2"/>
      </rPr>
      <t>Pontuação = 4:</t>
    </r>
    <r>
      <rPr>
        <sz val="14"/>
        <color indexed="8"/>
        <rFont val="Tahoma"/>
        <family val="2"/>
      </rPr>
      <t xml:space="preserve"> Todos os critérios são cumpridos.
</t>
    </r>
    <r>
      <rPr>
        <b/>
        <sz val="14"/>
        <color indexed="8"/>
        <rFont val="Tahoma"/>
        <family val="2"/>
      </rPr>
      <t xml:space="preserve">Pontuação = 3: </t>
    </r>
    <r>
      <rPr>
        <sz val="14"/>
        <color indexed="8"/>
        <rFont val="Tahoma"/>
        <family val="2"/>
      </rPr>
      <t xml:space="preserve">Seis critérios são cumpridos.
</t>
    </r>
    <r>
      <rPr>
        <b/>
        <sz val="14"/>
        <color indexed="8"/>
        <rFont val="Tahoma"/>
        <family val="2"/>
      </rPr>
      <t>Pontuação = 2:</t>
    </r>
    <r>
      <rPr>
        <sz val="14"/>
        <color indexed="8"/>
        <rFont val="Tahoma"/>
        <family val="2"/>
      </rPr>
      <t xml:space="preserve"> Quatro critérios são cumpridos.
</t>
    </r>
    <r>
      <rPr>
        <b/>
        <sz val="14"/>
        <color indexed="8"/>
        <rFont val="Tahoma"/>
        <family val="2"/>
      </rPr>
      <t>Pontuação = 1:</t>
    </r>
    <r>
      <rPr>
        <sz val="14"/>
        <color indexed="8"/>
        <rFont val="Tahoma"/>
        <family val="2"/>
      </rPr>
      <t xml:space="preserve"> Dois critérios são cumpridos.
</t>
    </r>
    <r>
      <rPr>
        <b/>
        <sz val="14"/>
        <color indexed="8"/>
        <rFont val="Tahoma"/>
        <family val="2"/>
      </rPr>
      <t>Pontuação = 0</t>
    </r>
    <r>
      <rPr>
        <sz val="14"/>
        <color indexed="8"/>
        <rFont val="Tahoma"/>
        <family val="2"/>
      </rPr>
      <t>: Menos de dois  critérios são cumpridos</t>
    </r>
  </si>
  <si>
    <r>
      <rPr>
        <b/>
        <sz val="14"/>
        <color indexed="8"/>
        <rFont val="Tahoma"/>
        <family val="2"/>
      </rPr>
      <t>Pontuação = 4:</t>
    </r>
    <r>
      <rPr>
        <sz val="14"/>
        <color indexed="8"/>
        <rFont val="Tahoma"/>
        <family val="2"/>
      </rPr>
      <t xml:space="preserve"> todos os critérios são cumpridos
</t>
    </r>
    <r>
      <rPr>
        <b/>
        <sz val="14"/>
        <color indexed="8"/>
        <rFont val="Tahoma"/>
        <family val="2"/>
      </rPr>
      <t>Pontuação = 3</t>
    </r>
    <r>
      <rPr>
        <sz val="14"/>
        <color indexed="8"/>
        <rFont val="Tahoma"/>
        <family val="2"/>
      </rPr>
      <t xml:space="preserve">: os critérios (1), (4), (5) e mais dois critérios são cumpridos
</t>
    </r>
    <r>
      <rPr>
        <b/>
        <sz val="14"/>
        <color indexed="8"/>
        <rFont val="Tahoma"/>
        <family val="2"/>
      </rPr>
      <t>Pontuação = 2:</t>
    </r>
    <r>
      <rPr>
        <sz val="14"/>
        <color indexed="8"/>
        <rFont val="Tahoma"/>
        <family val="2"/>
      </rPr>
      <t xml:space="preserve"> três critérios são cumpridos
</t>
    </r>
    <r>
      <rPr>
        <b/>
        <sz val="14"/>
        <color indexed="8"/>
        <rFont val="Tahoma"/>
        <family val="2"/>
      </rPr>
      <t>Pontuação = 1:</t>
    </r>
    <r>
      <rPr>
        <sz val="14"/>
        <color indexed="8"/>
        <rFont val="Tahoma"/>
        <family val="2"/>
      </rPr>
      <t xml:space="preserve"> dois critérios são cumpridos
</t>
    </r>
    <r>
      <rPr>
        <b/>
        <sz val="14"/>
        <color indexed="8"/>
        <rFont val="Tahoma"/>
        <family val="2"/>
      </rPr>
      <t>Pontuação = 0:</t>
    </r>
    <r>
      <rPr>
        <sz val="14"/>
        <color indexed="8"/>
        <rFont val="Tahoma"/>
        <family val="2"/>
      </rPr>
      <t xml:space="preserve"> Menos de dois critérios são cumpridos.</t>
    </r>
  </si>
  <si>
    <r>
      <rPr>
        <b/>
        <sz val="14"/>
        <color indexed="8"/>
        <rFont val="Tahoma"/>
        <family val="2"/>
      </rPr>
      <t>Pontuação = 4</t>
    </r>
    <r>
      <rPr>
        <sz val="14"/>
        <color indexed="8"/>
        <rFont val="Tahoma"/>
        <family val="2"/>
      </rPr>
      <t xml:space="preserve">: todos os critérios são cumpridos
</t>
    </r>
    <r>
      <rPr>
        <b/>
        <sz val="14"/>
        <color indexed="8"/>
        <rFont val="Tahoma"/>
        <family val="2"/>
      </rPr>
      <t>Pontuação = 3</t>
    </r>
    <r>
      <rPr>
        <sz val="14"/>
        <color indexed="8"/>
        <rFont val="Tahoma"/>
        <family val="2"/>
      </rPr>
      <t xml:space="preserve">: seis critérios são cumpridos
</t>
    </r>
    <r>
      <rPr>
        <b/>
        <sz val="14"/>
        <color indexed="8"/>
        <rFont val="Tahoma"/>
        <family val="2"/>
      </rPr>
      <t>Pontuação = 2</t>
    </r>
    <r>
      <rPr>
        <sz val="14"/>
        <color indexed="8"/>
        <rFont val="Tahoma"/>
        <family val="2"/>
      </rPr>
      <t xml:space="preserve">: quatro critérios são cumpridos
</t>
    </r>
    <r>
      <rPr>
        <b/>
        <sz val="14"/>
        <color indexed="8"/>
        <rFont val="Tahoma"/>
        <family val="2"/>
      </rPr>
      <t>Pontuação = 1:</t>
    </r>
    <r>
      <rPr>
        <sz val="14"/>
        <color indexed="8"/>
        <rFont val="Tahoma"/>
        <family val="2"/>
      </rPr>
      <t xml:space="preserve"> dois  critérios são cumpridos
</t>
    </r>
    <r>
      <rPr>
        <b/>
        <sz val="14"/>
        <color indexed="8"/>
        <rFont val="Tahoma"/>
        <family val="2"/>
      </rPr>
      <t>Pontuação = 0</t>
    </r>
    <r>
      <rPr>
        <sz val="14"/>
        <color indexed="8"/>
        <rFont val="Tahoma"/>
        <family val="2"/>
      </rPr>
      <t>: Menos de dois  critérios são cumpridos</t>
    </r>
  </si>
  <si>
    <r>
      <rPr>
        <b/>
        <sz val="14"/>
        <color indexed="8"/>
        <rFont val="Tahoma"/>
        <family val="2"/>
      </rPr>
      <t>Pontuação = 4:</t>
    </r>
    <r>
      <rPr>
        <sz val="14"/>
        <color indexed="8"/>
        <rFont val="Tahoma"/>
        <family val="2"/>
      </rPr>
      <t xml:space="preserve"> Todos os critérios são cumpridos.
</t>
    </r>
    <r>
      <rPr>
        <b/>
        <sz val="14"/>
        <color indexed="8"/>
        <rFont val="Tahoma"/>
        <family val="2"/>
      </rPr>
      <t>Pontuação = 3:</t>
    </r>
    <r>
      <rPr>
        <sz val="14"/>
        <color indexed="8"/>
        <rFont val="Tahoma"/>
        <family val="2"/>
      </rPr>
      <t xml:space="preserve"> Os critérios (1), (4) e (5) são cumpridos.
</t>
    </r>
    <r>
      <rPr>
        <b/>
        <sz val="14"/>
        <color indexed="8"/>
        <rFont val="Tahoma"/>
        <family val="2"/>
      </rPr>
      <t>Pontuação = 2:</t>
    </r>
    <r>
      <rPr>
        <sz val="14"/>
        <color indexed="8"/>
        <rFont val="Tahoma"/>
        <family val="2"/>
      </rPr>
      <t xml:space="preserve"> Pelo menos os critérios (1) e (4) são cumpridos.
</t>
    </r>
    <r>
      <rPr>
        <b/>
        <sz val="14"/>
        <color indexed="8"/>
        <rFont val="Tahoma"/>
        <family val="2"/>
      </rPr>
      <t>Pontuação = 1:</t>
    </r>
    <r>
      <rPr>
        <sz val="14"/>
        <color indexed="8"/>
        <rFont val="Tahoma"/>
        <family val="2"/>
      </rPr>
      <t xml:space="preserve"> Pelo menos dois  critérios são cumpridos.
</t>
    </r>
    <r>
      <rPr>
        <b/>
        <sz val="14"/>
        <color indexed="8"/>
        <rFont val="Tahoma"/>
        <family val="2"/>
      </rPr>
      <t>Pontuação = 0</t>
    </r>
    <r>
      <rPr>
        <sz val="14"/>
        <color indexed="8"/>
        <rFont val="Tahoma"/>
        <family val="2"/>
      </rPr>
      <t>: Menos de dois critérios são cumpridos</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</si>
  <si>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pelo menos os critérios (1), (2), (3), (4), (5) e (6) são cumpridos 
</t>
    </r>
    <r>
      <rPr>
        <b/>
        <sz val="14"/>
        <rFont val="Tahoma"/>
        <family val="2"/>
      </rPr>
      <t xml:space="preserve">Pontuação = 2: </t>
    </r>
    <r>
      <rPr>
        <sz val="14"/>
        <rFont val="Tahoma"/>
        <family val="2"/>
      </rPr>
      <t xml:space="preserve">pelo menos quatro  critérios são cumpridos 
</t>
    </r>
    <r>
      <rPr>
        <b/>
        <sz val="14"/>
        <rFont val="Tahoma"/>
        <family val="2"/>
      </rPr>
      <t>Pontuação = 1:</t>
    </r>
    <r>
      <rPr>
        <sz val="14"/>
        <rFont val="Tahoma"/>
        <family val="2"/>
      </rPr>
      <t xml:space="preserve"> pelo menos dois  critérios são cumpridos 
</t>
    </r>
    <r>
      <rPr>
        <b/>
        <sz val="14"/>
        <rFont val="Tahoma"/>
        <family val="2"/>
      </rPr>
      <t>Pontuação = 0:</t>
    </r>
    <r>
      <rPr>
        <sz val="14"/>
        <rFont val="Tahoma"/>
        <family val="2"/>
      </rPr>
      <t xml:space="preserve"> menos de dois  critérios são cumpridos</t>
    </r>
  </si>
  <si>
    <r>
      <rPr>
        <b/>
        <sz val="14"/>
        <rFont val="Tahoma"/>
        <family val="2"/>
      </rPr>
      <t>Pontuação = 4</t>
    </r>
    <r>
      <rPr>
        <sz val="14"/>
        <rFont val="Tahoma"/>
        <family val="2"/>
      </rPr>
      <t xml:space="preserve">: todos os critérios são cumpridos, includos os subcritérios 
</t>
    </r>
    <r>
      <rPr>
        <b/>
        <sz val="14"/>
        <rFont val="Tahoma"/>
        <family val="2"/>
      </rPr>
      <t>Pontuação = 3</t>
    </r>
    <r>
      <rPr>
        <sz val="14"/>
        <rFont val="Tahoma"/>
        <family val="2"/>
      </rPr>
      <t xml:space="preserve">: os critérios (1) e (3) são cumpridos, incluidos os subcritérios
</t>
    </r>
    <r>
      <rPr>
        <b/>
        <sz val="14"/>
        <rFont val="Tahoma"/>
        <family val="2"/>
      </rPr>
      <t>Pontuação = 2</t>
    </r>
    <r>
      <rPr>
        <sz val="14"/>
        <rFont val="Tahoma"/>
        <family val="2"/>
      </rPr>
      <t xml:space="preserve">: pelo menos os critérios (1) e (2) são cumpridos, incluídos os subcritérios 
</t>
    </r>
    <r>
      <rPr>
        <b/>
        <sz val="14"/>
        <rFont val="Tahoma"/>
        <family val="2"/>
      </rPr>
      <t>Pontuação = 1:</t>
    </r>
    <r>
      <rPr>
        <sz val="14"/>
        <rFont val="Tahoma"/>
        <family val="2"/>
      </rPr>
      <t xml:space="preserve"> pelo menos um critério é cumprido, incluídos os subcritérios
</t>
    </r>
    <r>
      <rPr>
        <b/>
        <sz val="14"/>
        <rFont val="Tahoma"/>
        <family val="2"/>
      </rPr>
      <t>Pontuação = 0:</t>
    </r>
    <r>
      <rPr>
        <sz val="14"/>
        <rFont val="Tahoma"/>
        <family val="2"/>
      </rPr>
      <t xml:space="preserve"> nenhum critério é cumprido</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</si>
  <si>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os critérios (5), (7), (8) e pelo menos quatro dos demais critérios são cumpridos 
</t>
    </r>
    <r>
      <rPr>
        <b/>
        <sz val="14"/>
        <rFont val="Tahoma"/>
        <family val="2"/>
      </rPr>
      <t>Pontuação = 2:</t>
    </r>
    <r>
      <rPr>
        <sz val="14"/>
        <rFont val="Tahoma"/>
        <family val="2"/>
      </rPr>
      <t xml:space="preserve"> cinco critérios são cumpridos 
</t>
    </r>
    <r>
      <rPr>
        <b/>
        <sz val="14"/>
        <rFont val="Tahoma"/>
        <family val="2"/>
      </rPr>
      <t xml:space="preserve">Pontuação = 1: </t>
    </r>
    <r>
      <rPr>
        <sz val="14"/>
        <rFont val="Tahoma"/>
        <family val="2"/>
      </rPr>
      <t xml:space="preserve">três critérios são cumpridos 
</t>
    </r>
    <r>
      <rPr>
        <b/>
        <sz val="14"/>
        <rFont val="Tahoma"/>
        <family val="2"/>
      </rPr>
      <t>Pontuação = 0:</t>
    </r>
    <r>
      <rPr>
        <sz val="14"/>
        <rFont val="Tahoma"/>
        <family val="2"/>
      </rPr>
      <t xml:space="preserve"> Menos de três  critérios é cumprido</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</si>
  <si>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seis critérios são cumpridos
</t>
    </r>
    <r>
      <rPr>
        <b/>
        <sz val="14"/>
        <rFont val="Tahoma"/>
        <family val="2"/>
      </rPr>
      <t>Pontuação = 2:</t>
    </r>
    <r>
      <rPr>
        <sz val="14"/>
        <rFont val="Tahoma"/>
        <family val="2"/>
      </rPr>
      <t xml:space="preserve"> quatro critérios são cumpridos
</t>
    </r>
    <r>
      <rPr>
        <b/>
        <sz val="14"/>
        <rFont val="Tahoma"/>
        <family val="2"/>
      </rPr>
      <t>Pontuação = 1</t>
    </r>
    <r>
      <rPr>
        <sz val="14"/>
        <rFont val="Tahoma"/>
        <family val="2"/>
      </rPr>
      <t xml:space="preserve">: dois critérios são cumpridos
</t>
    </r>
    <r>
      <rPr>
        <b/>
        <sz val="14"/>
        <rFont val="Tahoma"/>
        <family val="2"/>
      </rPr>
      <t>Pontuação = 0:</t>
    </r>
    <r>
      <rPr>
        <sz val="14"/>
        <rFont val="Tahoma"/>
        <family val="2"/>
      </rPr>
      <t xml:space="preserve"> menos de dois  critérios são cumpridos
</t>
    </r>
  </si>
  <si>
    <r>
      <rPr>
        <b/>
        <sz val="14"/>
        <rFont val="Tahoma"/>
        <family val="2"/>
      </rPr>
      <t>Pontuação = 4:</t>
    </r>
    <r>
      <rPr>
        <sz val="14"/>
        <rFont val="Tahoma"/>
        <family val="2"/>
      </rPr>
      <t xml:space="preserve"> todos os critérios são cumpridos, incluídos os subcritérios
</t>
    </r>
    <r>
      <rPr>
        <b/>
        <sz val="14"/>
        <rFont val="Tahoma"/>
        <family val="2"/>
      </rPr>
      <t xml:space="preserve">Pontuação = 3: </t>
    </r>
    <r>
      <rPr>
        <sz val="14"/>
        <rFont val="Tahoma"/>
        <family val="2"/>
      </rPr>
      <t xml:space="preserve">pelo menos os critérios (1) e (3) são cumpridos, incluído os subcritérios
</t>
    </r>
    <r>
      <rPr>
        <b/>
        <sz val="14"/>
        <rFont val="Tahoma"/>
        <family val="2"/>
      </rPr>
      <t>Pontuação = 2:</t>
    </r>
    <r>
      <rPr>
        <sz val="14"/>
        <rFont val="Tahoma"/>
        <family val="2"/>
      </rPr>
      <t xml:space="preserve"> pelo menos o critério (1) ou (3) é cumprido, incluído os subcritérios
</t>
    </r>
    <r>
      <rPr>
        <b/>
        <sz val="14"/>
        <rFont val="Tahoma"/>
        <family val="2"/>
      </rPr>
      <t>Pontuação = 1:</t>
    </r>
    <r>
      <rPr>
        <sz val="14"/>
        <rFont val="Tahoma"/>
        <family val="2"/>
      </rPr>
      <t xml:space="preserve"> apenas o critério (2) é cumprido
</t>
    </r>
    <r>
      <rPr>
        <b/>
        <sz val="14"/>
        <rFont val="Tahoma"/>
        <family val="2"/>
      </rPr>
      <t>Pontuação = 0:</t>
    </r>
    <r>
      <rPr>
        <sz val="14"/>
        <rFont val="Tahoma"/>
        <family val="2"/>
      </rPr>
      <t xml:space="preserve"> Nenhum critérios são cumpridos
</t>
    </r>
  </si>
  <si>
    <r>
      <rPr>
        <b/>
        <sz val="14"/>
        <rFont val="Tahoma"/>
        <family val="2"/>
      </rPr>
      <t>Pontuação = 4:</t>
    </r>
    <r>
      <rPr>
        <sz val="14"/>
        <rFont val="Tahoma"/>
        <family val="2"/>
      </rPr>
      <t xml:space="preserve"> todos os critérios são cumpridos, incluídos os subcritérios
</t>
    </r>
    <r>
      <rPr>
        <b/>
        <sz val="14"/>
        <rFont val="Tahoma"/>
        <family val="2"/>
      </rPr>
      <t xml:space="preserve">Pontuação = 3: </t>
    </r>
    <r>
      <rPr>
        <sz val="14"/>
        <rFont val="Tahoma"/>
        <family val="2"/>
      </rPr>
      <t xml:space="preserve">quatro critérios são cumpridos, incluídos os  subcritérios
</t>
    </r>
    <r>
      <rPr>
        <b/>
        <sz val="14"/>
        <rFont val="Tahoma"/>
        <family val="2"/>
      </rPr>
      <t xml:space="preserve">Pontuação = 2: </t>
    </r>
    <r>
      <rPr>
        <sz val="14"/>
        <rFont val="Tahoma"/>
        <family val="2"/>
      </rPr>
      <t xml:space="preserve">três critérios são cumpridos, incluídos os  subcritérios
</t>
    </r>
    <r>
      <rPr>
        <b/>
        <sz val="14"/>
        <rFont val="Tahoma"/>
        <family val="2"/>
      </rPr>
      <t>Pontuação = 1:</t>
    </r>
    <r>
      <rPr>
        <sz val="14"/>
        <rFont val="Tahoma"/>
        <family val="2"/>
      </rPr>
      <t xml:space="preserve"> dois critérios são cumpridos, incluídos os  subcritérios.
</t>
    </r>
    <r>
      <rPr>
        <b/>
        <sz val="14"/>
        <rFont val="Tahoma"/>
        <family val="2"/>
      </rPr>
      <t>Pontuação = 0:</t>
    </r>
    <r>
      <rPr>
        <sz val="14"/>
        <rFont val="Tahoma"/>
        <family val="2"/>
      </rPr>
      <t xml:space="preserve"> menos de dois   critérios são cumpridos
</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</si>
  <si>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os critérios (1) e (3)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xml:space="preserve"> nenhum  critério é cumprido</t>
    </r>
  </si>
  <si>
    <r>
      <rPr>
        <b/>
        <sz val="14"/>
        <rFont val="Tahoma"/>
        <family val="2"/>
      </rPr>
      <t>Pontuação = 4:</t>
    </r>
    <r>
      <rPr>
        <sz val="14"/>
        <rFont val="Tahoma"/>
        <family val="2"/>
      </rPr>
      <t xml:space="preserve"> todos os critérios são cumpridos, incluídos os subcritérios
</t>
    </r>
    <r>
      <rPr>
        <b/>
        <sz val="14"/>
        <rFont val="Tahoma"/>
        <family val="2"/>
      </rPr>
      <t>Pontuação = 3:</t>
    </r>
    <r>
      <rPr>
        <sz val="14"/>
        <rFont val="Tahoma"/>
        <family val="2"/>
      </rPr>
      <t xml:space="preserve">  Os critérios (1) e (2) são cumpridos, incluídos os subcritérios
</t>
    </r>
    <r>
      <rPr>
        <b/>
        <sz val="14"/>
        <rFont val="Tahoma"/>
        <family val="2"/>
      </rPr>
      <t>Pontuação = 2:</t>
    </r>
    <r>
      <rPr>
        <sz val="14"/>
        <rFont val="Tahoma"/>
        <family val="2"/>
      </rPr>
      <t xml:space="preserve"> dois critérios são cumpridos, incluídos os subcritérios
</t>
    </r>
    <r>
      <rPr>
        <b/>
        <sz val="14"/>
        <rFont val="Tahoma"/>
        <family val="2"/>
      </rPr>
      <t>Pontuação = 1:</t>
    </r>
    <r>
      <rPr>
        <sz val="14"/>
        <rFont val="Tahoma"/>
        <family val="2"/>
      </rPr>
      <t xml:space="preserve"> um critério é cumprido, incluídos os subcritérios, se houver
</t>
    </r>
    <r>
      <rPr>
        <b/>
        <sz val="14"/>
        <rFont val="Tahoma"/>
        <family val="2"/>
      </rPr>
      <t>Pontuação = 0:</t>
    </r>
    <r>
      <rPr>
        <sz val="14"/>
        <rFont val="Tahoma"/>
        <family val="2"/>
      </rPr>
      <t xml:space="preserve"> nenhum  critério é cumprido
</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</si>
  <si>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seis critérios são cumpridos
</t>
    </r>
    <r>
      <rPr>
        <b/>
        <sz val="14"/>
        <rFont val="Tahoma"/>
        <family val="2"/>
      </rPr>
      <t>Pontuação = 2</t>
    </r>
    <r>
      <rPr>
        <sz val="14"/>
        <rFont val="Tahoma"/>
        <family val="2"/>
      </rPr>
      <t xml:space="preserve">: quatro critérios são cumpridos
</t>
    </r>
    <r>
      <rPr>
        <b/>
        <sz val="14"/>
        <rFont val="Tahoma"/>
        <family val="2"/>
      </rPr>
      <t>Pontuação = 1</t>
    </r>
    <r>
      <rPr>
        <sz val="14"/>
        <rFont val="Tahoma"/>
        <family val="2"/>
      </rPr>
      <t xml:space="preserve">: dois critérios são cumpridos
</t>
    </r>
    <r>
      <rPr>
        <b/>
        <sz val="14"/>
        <rFont val="Tahoma"/>
        <family val="2"/>
      </rPr>
      <t>Pontuação = 0</t>
    </r>
    <r>
      <rPr>
        <sz val="14"/>
        <rFont val="Tahoma"/>
        <family val="2"/>
      </rPr>
      <t>: menos de dois  critérios são cumpridos</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</si>
  <si>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quatro critérios são cumpridos
</t>
    </r>
    <r>
      <rPr>
        <b/>
        <sz val="14"/>
        <rFont val="Tahoma"/>
        <family val="2"/>
      </rPr>
      <t>Pontuação = 2:</t>
    </r>
    <r>
      <rPr>
        <sz val="14"/>
        <rFont val="Tahoma"/>
        <family val="2"/>
      </rPr>
      <t xml:space="preserve"> três critérios são cumpridos
</t>
    </r>
    <r>
      <rPr>
        <b/>
        <sz val="14"/>
        <rFont val="Tahoma"/>
        <family val="2"/>
      </rPr>
      <t>Pontuação = 1:</t>
    </r>
    <r>
      <rPr>
        <sz val="14"/>
        <rFont val="Tahoma"/>
        <family val="2"/>
      </rPr>
      <t xml:space="preserve"> dois critérios são cumpridos
</t>
    </r>
    <r>
      <rPr>
        <b/>
        <sz val="14"/>
        <rFont val="Tahoma"/>
        <family val="2"/>
      </rPr>
      <t>Pontuação = 0:</t>
    </r>
    <r>
      <rPr>
        <sz val="14"/>
        <rFont val="Tahoma"/>
        <family val="2"/>
      </rPr>
      <t xml:space="preserve"> menos de dois  critérios são cumpridos</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</si>
  <si>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quatro critérios são cumpridos
</t>
    </r>
    <r>
      <rPr>
        <b/>
        <sz val="14"/>
        <rFont val="Tahoma"/>
        <family val="2"/>
      </rPr>
      <t>Pontuação = 2</t>
    </r>
    <r>
      <rPr>
        <sz val="14"/>
        <rFont val="Tahoma"/>
        <family val="2"/>
      </rPr>
      <t xml:space="preserve">: três critérios são cumpridos
</t>
    </r>
    <r>
      <rPr>
        <b/>
        <sz val="14"/>
        <rFont val="Tahoma"/>
        <family val="2"/>
      </rPr>
      <t>Pontuação = 1</t>
    </r>
    <r>
      <rPr>
        <sz val="14"/>
        <rFont val="Tahoma"/>
        <family val="2"/>
      </rPr>
      <t xml:space="preserve">: dois critérios são cumpridos
</t>
    </r>
    <r>
      <rPr>
        <b/>
        <sz val="14"/>
        <rFont val="Tahoma"/>
        <family val="2"/>
      </rPr>
      <t>Pontuação = 0</t>
    </r>
    <r>
      <rPr>
        <sz val="14"/>
        <rFont val="Tahoma"/>
        <family val="2"/>
      </rPr>
      <t>: menos de dois  critérios são cumpridos</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</si>
  <si>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seis critérios são cumpridos
</t>
    </r>
    <r>
      <rPr>
        <b/>
        <sz val="14"/>
        <rFont val="Tahoma"/>
        <family val="2"/>
      </rPr>
      <t>Pontuação = 2:</t>
    </r>
    <r>
      <rPr>
        <sz val="14"/>
        <rFont val="Tahoma"/>
        <family val="2"/>
      </rPr>
      <t xml:space="preserve"> quatro critérios são cumpridos
</t>
    </r>
    <r>
      <rPr>
        <b/>
        <sz val="14"/>
        <rFont val="Tahoma"/>
        <family val="2"/>
      </rPr>
      <t>Pontuação = 1:</t>
    </r>
    <r>
      <rPr>
        <sz val="14"/>
        <rFont val="Tahoma"/>
        <family val="2"/>
      </rPr>
      <t xml:space="preserve"> dois critérios são cumpridos
</t>
    </r>
    <r>
      <rPr>
        <b/>
        <sz val="14"/>
        <rFont val="Tahoma"/>
        <family val="2"/>
      </rPr>
      <t>Pontuação = 0:</t>
    </r>
    <r>
      <rPr>
        <sz val="14"/>
        <rFont val="Tahoma"/>
        <family val="2"/>
      </rPr>
      <t xml:space="preserve"> menos de dois  critérios são cumpridos</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</si>
  <si>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quatro critérios são cumpridos
</t>
    </r>
    <r>
      <rPr>
        <b/>
        <sz val="14"/>
        <rFont val="Tahoma"/>
        <family val="2"/>
      </rPr>
      <t>Pontuação = 2:</t>
    </r>
    <r>
      <rPr>
        <sz val="14"/>
        <rFont val="Tahoma"/>
        <family val="2"/>
      </rPr>
      <t xml:space="preserve"> três critérios são cumpridos
</t>
    </r>
    <r>
      <rPr>
        <b/>
        <sz val="14"/>
        <rFont val="Tahoma"/>
        <family val="2"/>
      </rPr>
      <t>Pontuação = 1</t>
    </r>
    <r>
      <rPr>
        <sz val="14"/>
        <rFont val="Tahoma"/>
        <family val="2"/>
      </rPr>
      <t xml:space="preserve">: dois critérios são cumpridos
</t>
    </r>
    <r>
      <rPr>
        <b/>
        <sz val="14"/>
        <rFont val="Tahoma"/>
        <family val="2"/>
      </rPr>
      <t>Pontuação = 0</t>
    </r>
    <r>
      <rPr>
        <sz val="14"/>
        <rFont val="Tahoma"/>
        <family val="2"/>
      </rPr>
      <t>: menos de dois  critérios são cumpridos</t>
    </r>
  </si>
  <si>
    <r>
      <rPr>
        <b/>
        <sz val="14"/>
        <rFont val="Tahoma"/>
        <family val="2"/>
      </rPr>
      <t>Pontuação = 4:</t>
    </r>
    <r>
      <rPr>
        <sz val="14"/>
        <rFont val="Tahoma"/>
        <family val="2"/>
      </rPr>
      <t xml:space="preserve"> todos os  critérios são cumpridos
</t>
    </r>
    <r>
      <rPr>
        <b/>
        <sz val="14"/>
        <rFont val="Tahoma"/>
        <family val="2"/>
      </rPr>
      <t xml:space="preserve">Pontuação = 3: </t>
    </r>
    <r>
      <rPr>
        <sz val="14"/>
        <rFont val="Tahoma"/>
        <family val="2"/>
      </rPr>
      <t xml:space="preserve">cinco critérios são cumpridos
</t>
    </r>
    <r>
      <rPr>
        <b/>
        <sz val="14"/>
        <rFont val="Tahoma"/>
        <family val="2"/>
      </rPr>
      <t>Pontuação = 2:</t>
    </r>
    <r>
      <rPr>
        <sz val="14"/>
        <rFont val="Tahoma"/>
        <family val="2"/>
      </rPr>
      <t xml:space="preserve"> quatro critérios são cumpridos
</t>
    </r>
    <r>
      <rPr>
        <b/>
        <sz val="14"/>
        <rFont val="Tahoma"/>
        <family val="2"/>
      </rPr>
      <t>Pontuação = 1:</t>
    </r>
    <r>
      <rPr>
        <sz val="14"/>
        <rFont val="Tahoma"/>
        <family val="2"/>
      </rPr>
      <t xml:space="preserve"> dois critérios são cumpridos
</t>
    </r>
    <r>
      <rPr>
        <b/>
        <sz val="14"/>
        <rFont val="Tahoma"/>
        <family val="2"/>
      </rPr>
      <t>Pontuação = 0</t>
    </r>
    <r>
      <rPr>
        <sz val="14"/>
        <rFont val="Tahoma"/>
        <family val="2"/>
      </rPr>
      <t>: menos de dois  critérios são cumpridos</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</si>
  <si>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seis critérios são cumpridos
</t>
    </r>
    <r>
      <rPr>
        <b/>
        <sz val="14"/>
        <rFont val="Tahoma"/>
        <family val="2"/>
      </rPr>
      <t>Pontuação = 2:</t>
    </r>
    <r>
      <rPr>
        <sz val="14"/>
        <rFont val="Tahoma"/>
        <family val="2"/>
      </rPr>
      <t xml:space="preserve"> quatro critérios são cumpridos
</t>
    </r>
    <r>
      <rPr>
        <b/>
        <sz val="14"/>
        <rFont val="Tahoma"/>
        <family val="2"/>
      </rPr>
      <t>Pontuação = 1:</t>
    </r>
    <r>
      <rPr>
        <sz val="14"/>
        <rFont val="Tahoma"/>
        <family val="2"/>
      </rPr>
      <t xml:space="preserve"> dois critérios são cumpridos
</t>
    </r>
    <r>
      <rPr>
        <b/>
        <sz val="14"/>
        <rFont val="Tahoma"/>
        <family val="2"/>
      </rPr>
      <t>Pontuação = 0:</t>
    </r>
    <r>
      <rPr>
        <sz val="14"/>
        <rFont val="Tahoma"/>
        <family val="2"/>
      </rPr>
      <t xml:space="preserve"> menos de dois critérios são cumpridos</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</si>
  <si>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Quatro critérios são cumpridos
</t>
    </r>
    <r>
      <rPr>
        <b/>
        <sz val="14"/>
        <rFont val="Tahoma"/>
        <family val="2"/>
      </rPr>
      <t>Pontuação = 2:</t>
    </r>
    <r>
      <rPr>
        <sz val="14"/>
        <rFont val="Tahoma"/>
        <family val="2"/>
      </rPr>
      <t xml:space="preserve"> Três critérios são cumpridos
</t>
    </r>
    <r>
      <rPr>
        <b/>
        <sz val="14"/>
        <rFont val="Tahoma"/>
        <family val="2"/>
      </rPr>
      <t>Pontuação = 1</t>
    </r>
    <r>
      <rPr>
        <sz val="14"/>
        <rFont val="Tahoma"/>
        <family val="2"/>
      </rPr>
      <t xml:space="preserve">: Dois critérios são cumpridos
</t>
    </r>
    <r>
      <rPr>
        <b/>
        <sz val="14"/>
        <rFont val="Tahoma"/>
        <family val="2"/>
      </rPr>
      <t>Pontuação = 0:</t>
    </r>
    <r>
      <rPr>
        <sz val="14"/>
        <rFont val="Tahoma"/>
        <family val="2"/>
      </rPr>
      <t xml:space="preserve"> Menos de dois  critérios são cumpridos</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</si>
  <si>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nove critérios são cumpridos
</t>
    </r>
    <r>
      <rPr>
        <b/>
        <sz val="14"/>
        <rFont val="Tahoma"/>
        <family val="2"/>
      </rPr>
      <t>Pontuação = 2</t>
    </r>
    <r>
      <rPr>
        <sz val="14"/>
        <rFont val="Tahoma"/>
        <family val="2"/>
      </rPr>
      <t xml:space="preserve">: seis critérios são cumpridos
</t>
    </r>
    <r>
      <rPr>
        <b/>
        <sz val="14"/>
        <rFont val="Tahoma"/>
        <family val="2"/>
      </rPr>
      <t>Pontuação = 1:</t>
    </r>
    <r>
      <rPr>
        <sz val="14"/>
        <rFont val="Tahoma"/>
        <family val="2"/>
      </rPr>
      <t xml:space="preserve"> três critérios são cumpridos
</t>
    </r>
    <r>
      <rPr>
        <b/>
        <sz val="14"/>
        <rFont val="Tahoma"/>
        <family val="2"/>
      </rPr>
      <t>Pontuação = 0:</t>
    </r>
    <r>
      <rPr>
        <sz val="14"/>
        <rFont val="Tahoma"/>
        <family val="2"/>
      </rPr>
      <t xml:space="preserve"> menos de três  critérios são cumpridos</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</si>
  <si>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seis critérios são cumpridos
</t>
    </r>
    <r>
      <rPr>
        <b/>
        <sz val="14"/>
        <rFont val="Tahoma"/>
        <family val="2"/>
      </rPr>
      <t>Pontuação = 2:</t>
    </r>
    <r>
      <rPr>
        <sz val="14"/>
        <rFont val="Tahoma"/>
        <family val="2"/>
      </rPr>
      <t xml:space="preserve"> quatro critérios são cumpridos
</t>
    </r>
    <r>
      <rPr>
        <b/>
        <sz val="14"/>
        <rFont val="Tahoma"/>
        <family val="2"/>
      </rPr>
      <t>Pontuação = 1:</t>
    </r>
    <r>
      <rPr>
        <sz val="14"/>
        <rFont val="Tahoma"/>
        <family val="2"/>
      </rPr>
      <t xml:space="preserve"> dois critérios são cumpridos
</t>
    </r>
    <r>
      <rPr>
        <b/>
        <sz val="14"/>
        <rFont val="Tahoma"/>
        <family val="2"/>
      </rPr>
      <t>Pontuação = 0:</t>
    </r>
    <r>
      <rPr>
        <sz val="14"/>
        <rFont val="Tahoma"/>
        <family val="2"/>
      </rPr>
      <t xml:space="preserve"> menos de dois  critérios são cumpridos</t>
    </r>
  </si>
  <si>
    <r>
      <rPr>
        <b/>
        <sz val="14"/>
        <rFont val="Tahoma"/>
        <family val="2"/>
      </rPr>
      <t>Pontuação = 4:</t>
    </r>
    <r>
      <rPr>
        <sz val="14"/>
        <rFont val="Tahoma"/>
        <family val="2"/>
      </rPr>
      <t xml:space="preserve"> dez  critérios são cumpridos 
</t>
    </r>
    <r>
      <rPr>
        <b/>
        <sz val="14"/>
        <rFont val="Tahoma"/>
        <family val="2"/>
      </rPr>
      <t xml:space="preserve">Pontuação = 3: </t>
    </r>
    <r>
      <rPr>
        <sz val="14"/>
        <rFont val="Tahoma"/>
        <family val="2"/>
      </rPr>
      <t xml:space="preserve">oito critérios são cumpridos 
</t>
    </r>
    <r>
      <rPr>
        <b/>
        <sz val="14"/>
        <rFont val="Tahoma"/>
        <family val="2"/>
      </rPr>
      <t>Pontuação = 2</t>
    </r>
    <r>
      <rPr>
        <sz val="14"/>
        <rFont val="Tahoma"/>
        <family val="2"/>
      </rPr>
      <t xml:space="preserve">: seis critérios são cumpridos 
</t>
    </r>
    <r>
      <rPr>
        <b/>
        <sz val="14"/>
        <rFont val="Tahoma"/>
        <family val="2"/>
      </rPr>
      <t>Pontuação = 1:</t>
    </r>
    <r>
      <rPr>
        <sz val="14"/>
        <rFont val="Tahoma"/>
        <family val="2"/>
      </rPr>
      <t xml:space="preserve"> três critérios são cumpridos 
</t>
    </r>
    <r>
      <rPr>
        <b/>
        <sz val="14"/>
        <rFont val="Tahoma"/>
        <family val="2"/>
      </rPr>
      <t>Pontuação = 0:</t>
    </r>
    <r>
      <rPr>
        <sz val="14"/>
        <rFont val="Tahoma"/>
        <family val="2"/>
      </rPr>
      <t xml:space="preserve"> menos de três  critérios são cumpridos</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</si>
  <si>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sete critérios são cumpridos
</t>
    </r>
    <r>
      <rPr>
        <b/>
        <sz val="14"/>
        <rFont val="Tahoma"/>
        <family val="2"/>
      </rPr>
      <t>Pontuação = 2:</t>
    </r>
    <r>
      <rPr>
        <sz val="14"/>
        <rFont val="Tahoma"/>
        <family val="2"/>
      </rPr>
      <t xml:space="preserve"> quatro critérios são cumpridos
</t>
    </r>
    <r>
      <rPr>
        <b/>
        <sz val="14"/>
        <rFont val="Tahoma"/>
        <family val="2"/>
      </rPr>
      <t>Pontuação = 1</t>
    </r>
    <r>
      <rPr>
        <sz val="14"/>
        <rFont val="Tahoma"/>
        <family val="2"/>
      </rPr>
      <t xml:space="preserve">: dois critérios são cumpridos
</t>
    </r>
    <r>
      <rPr>
        <b/>
        <sz val="14"/>
        <rFont val="Tahoma"/>
        <family val="2"/>
      </rPr>
      <t>Pontuação = 0:</t>
    </r>
    <r>
      <rPr>
        <sz val="14"/>
        <rFont val="Tahoma"/>
        <family val="2"/>
      </rPr>
      <t xml:space="preserve"> menos de dois  critérios são cumpridos</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</si>
  <si>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seis critérios são cumpridos
</t>
    </r>
    <r>
      <rPr>
        <b/>
        <sz val="14"/>
        <rFont val="Tahoma"/>
        <family val="2"/>
      </rPr>
      <t>Pontuação = 2:</t>
    </r>
    <r>
      <rPr>
        <sz val="14"/>
        <rFont val="Tahoma"/>
        <family val="2"/>
      </rPr>
      <t xml:space="preserve"> quatro critérios são cumpridos
</t>
    </r>
    <r>
      <rPr>
        <b/>
        <sz val="14"/>
        <rFont val="Tahoma"/>
        <family val="2"/>
      </rPr>
      <t>Pontuação = 1:</t>
    </r>
    <r>
      <rPr>
        <sz val="14"/>
        <rFont val="Tahoma"/>
        <family val="2"/>
      </rPr>
      <t xml:space="preserve"> dois critérios são cumpridos
</t>
    </r>
    <r>
      <rPr>
        <b/>
        <sz val="14"/>
        <rFont val="Tahoma"/>
        <family val="2"/>
      </rPr>
      <t>Pontuação = 0:</t>
    </r>
    <r>
      <rPr>
        <sz val="14"/>
        <rFont val="Tahoma"/>
        <family val="2"/>
      </rPr>
      <t xml:space="preserve"> menos de dois  critérios são cumpridos</t>
    </r>
  </si>
  <si>
    <t>DF</t>
  </si>
  <si>
    <t>AC</t>
  </si>
  <si>
    <t>AL</t>
  </si>
  <si>
    <t>AM</t>
  </si>
  <si>
    <t>AP</t>
  </si>
  <si>
    <t>BA</t>
  </si>
  <si>
    <t>CE</t>
  </si>
  <si>
    <t>ES</t>
  </si>
  <si>
    <t>GO</t>
  </si>
  <si>
    <t>MA</t>
  </si>
  <si>
    <t>MG</t>
  </si>
  <si>
    <t>MS</t>
  </si>
  <si>
    <t>MT</t>
  </si>
  <si>
    <t>PA</t>
  </si>
  <si>
    <t>PB</t>
  </si>
  <si>
    <t>PE</t>
  </si>
  <si>
    <t>PI</t>
  </si>
  <si>
    <t>PR</t>
  </si>
  <si>
    <t>RJ</t>
  </si>
  <si>
    <t>RN</t>
  </si>
  <si>
    <t>RO</t>
  </si>
  <si>
    <t>RR</t>
  </si>
  <si>
    <t>RS</t>
  </si>
  <si>
    <t>SC</t>
  </si>
  <si>
    <t>SE</t>
  </si>
  <si>
    <t>SP</t>
  </si>
  <si>
    <t>TO</t>
  </si>
  <si>
    <t>Justificativa</t>
  </si>
  <si>
    <r>
      <t xml:space="preserve"> </t>
    </r>
    <r>
      <rPr>
        <b/>
        <sz val="18"/>
        <rFont val="Arial Narrow"/>
        <family val="2"/>
      </rPr>
      <t xml:space="preserve"> CONTROLE DE QUALIDADE</t>
    </r>
    <r>
      <rPr>
        <b/>
        <sz val="14"/>
        <rFont val="Arial Narrow"/>
        <family val="2"/>
      </rPr>
      <t xml:space="preserve">
</t>
    </r>
    <r>
      <rPr>
        <b/>
        <sz val="16"/>
        <rFont val="Arial Narrow"/>
        <family val="2"/>
      </rPr>
      <t>( Responsável TC )</t>
    </r>
  </si>
  <si>
    <r>
      <rPr>
        <b/>
        <sz val="18"/>
        <rFont val="Arial Narrow"/>
        <family val="2"/>
      </rPr>
      <t>PÓS CONTROLE DE QUALIDADE</t>
    </r>
    <r>
      <rPr>
        <b/>
        <sz val="14"/>
        <rFont val="Arial Narrow"/>
        <family val="2"/>
      </rPr>
      <t xml:space="preserve">
</t>
    </r>
    <r>
      <rPr>
        <b/>
        <sz val="16"/>
        <rFont val="Arial Narrow"/>
        <family val="2"/>
      </rPr>
      <t>(Comissão de avaliação TC)</t>
    </r>
  </si>
  <si>
    <r>
      <rPr>
        <b/>
        <sz val="18"/>
        <rFont val="Arial Narrow"/>
        <family val="2"/>
      </rPr>
      <t xml:space="preserve">GARANTIA/ASSEGURAÇÃO DE QUALIDADE </t>
    </r>
    <r>
      <rPr>
        <b/>
        <sz val="14"/>
        <rFont val="Arial Narrow"/>
        <family val="2"/>
      </rPr>
      <t xml:space="preserve">
</t>
    </r>
    <r>
      <rPr>
        <b/>
        <sz val="16"/>
        <rFont val="Arial Narrow"/>
        <family val="2"/>
      </rPr>
      <t>(Comissão Atricon)</t>
    </r>
  </si>
  <si>
    <t>Critérios de avaliação</t>
  </si>
  <si>
    <t>Relatório de avaliação do sistema de controle interno em que se conclua pela aderência às normas afetas ao procedimento avaliado</t>
  </si>
  <si>
    <t>Documento que comprove a ciência do Presidente sobre o Parecer do Controle interno emitido sobre o último exercício</t>
  </si>
  <si>
    <t>Canal permanente de acesso à unidade de controle interno, como, por exemplo, via intranet, correspondência (email, expediente)</t>
  </si>
  <si>
    <t>Relatório/matriz de avaliação de riscos</t>
  </si>
  <si>
    <t>Previsão em norma – item 27 da Diretriz. Organograma do TC e/ou ato normativo</t>
  </si>
  <si>
    <t>Previsão em norma – item 27 da Diretriz. Relação dos servidores lotados na unidade de controle interno, contendo cargo e função que desempenha</t>
  </si>
  <si>
    <t>Previsão em norma – item 27 da Diretriz. Documentação que comprove a lotação e qualificação dos servidores da unidade</t>
  </si>
  <si>
    <t xml:space="preserve">Previsão em norma – item 27 da Diretriz. Entrevista com os servidores da unidade de controle interno </t>
  </si>
  <si>
    <t>Previsão em norma – item 27 da Diretriz. Espaço próprio, móveis e equipamentos disponíveis na unidade de controle interno (relação). Entrevistas com os servidores da unidade de controle interno</t>
  </si>
  <si>
    <t>Previsão em norma – item 27 da Diretriz. Entrevista com os servidores da unidade de controle interno</t>
  </si>
  <si>
    <t>Previsão em norma – item 27 da Diretriz. Documentação que comprove a efetiva capacitação dos servidores da unidade de controle interno</t>
  </si>
  <si>
    <t xml:space="preserve">Ato normativo </t>
  </si>
  <si>
    <t>Previsão em norma – item 27 da Diretriz. Papeis de trabalho utilizados nas auditorias realizadas e/ou relatórios respectivos</t>
  </si>
  <si>
    <t>Previsão em norma – item 27 da Diretriz. Plano anual de atividades de auditoria</t>
  </si>
  <si>
    <t>Matriz de risco que subsidia a elaboração do plano anual de atividades</t>
  </si>
  <si>
    <t xml:space="preserve">Parecer do controle interno sobre o RGF e os balanços contábeis de 2016
</t>
  </si>
  <si>
    <t xml:space="preserve">Documento que comprove o regular monitoramento (processos, relatórios, documentos ou sistemas)
</t>
  </si>
  <si>
    <t>Comprovação do desenvolvimento de ações voltadas à racionalização e integração das atividades indicadas da Diretriz</t>
  </si>
  <si>
    <t>Ato normativo com a definição das regras indicadas na Diretriz</t>
  </si>
  <si>
    <t>Não se aplica em 2017</t>
  </si>
  <si>
    <t>Sistema</t>
  </si>
  <si>
    <t xml:space="preserve">Regimento interno </t>
  </si>
  <si>
    <t>Documentação que comprove a existência de metas e indicadores de desempenho</t>
  </si>
  <si>
    <t>Relatórios disponibilizados</t>
  </si>
  <si>
    <t>24.1.3</t>
  </si>
  <si>
    <t>Tribunal de Contas de Rondônia - RO</t>
  </si>
  <si>
    <t>Tribunal de Contas da União - DF</t>
  </si>
  <si>
    <t>Tribunal de Contas do Acre - AC</t>
  </si>
  <si>
    <t>Tribunal de Contas de Alagoas - AL</t>
  </si>
  <si>
    <t>Tribunal de Contas do Amazonas - AM</t>
  </si>
  <si>
    <t>Tribunal de Contas do Amapá - AP</t>
  </si>
  <si>
    <t>Tribunal de Contas dos Municípios da Bahia - BA</t>
  </si>
  <si>
    <t>Tribunal de Contas da Bahia - BA</t>
  </si>
  <si>
    <t>Tribunal de Contas dos Municípios do Ceará - CE</t>
  </si>
  <si>
    <t>Tribunal de Contas do Ceará - CE</t>
  </si>
  <si>
    <t>Tribunal de Contas do Distrito Federal - DF</t>
  </si>
  <si>
    <t>Tribunal de Contas do Espírito Santo - ES</t>
  </si>
  <si>
    <t>Tribunal de Contas dos Municípios do Estado de Goiás - GO</t>
  </si>
  <si>
    <t>Tribunal de Contas de Goiás - GO</t>
  </si>
  <si>
    <t>Tribunal de Contas do Maranhão - MA</t>
  </si>
  <si>
    <t>Tribunal de Contas de Minas Gerais - MG</t>
  </si>
  <si>
    <t>Tribunal de Contas do Mato Grosso do Sul - MS</t>
  </si>
  <si>
    <t>Tribunal de Contas do Mato Grosso - MT</t>
  </si>
  <si>
    <t>Tribunal de Contas dos Municípios do Pará - PA</t>
  </si>
  <si>
    <t>Tribunal de Contas do Pará - PA</t>
  </si>
  <si>
    <t>Tribunal de Contas da Paraíba - PB</t>
  </si>
  <si>
    <t>Tribunal de Contas de Pernambuco - PE</t>
  </si>
  <si>
    <t>Tribunal de Contas do Piauí - PI</t>
  </si>
  <si>
    <t>Tribunal de Contas do Paraná - PR</t>
  </si>
  <si>
    <t>Tribunal de Contas do Rio de Janeiro - RJ</t>
  </si>
  <si>
    <t>Tribunal de Contas do Município do Rio de Janeiro - RJ</t>
  </si>
  <si>
    <t>Tribunal de Contas do Rio Grande do Norte -RN</t>
  </si>
  <si>
    <t>Tribunal de Contas de Roraima - RR</t>
  </si>
  <si>
    <t>Tribunal de Contas do Rio Grande do Sul - RS</t>
  </si>
  <si>
    <t>Tribunal de Contas de Santa Catarina - SC</t>
  </si>
  <si>
    <t>Tribunal de Contas de Sergipe - SE</t>
  </si>
  <si>
    <t>Tribunal de Contas de São Paulo - SP</t>
  </si>
  <si>
    <t>Tribunal de Contas do Município de São Paulo - SP</t>
  </si>
  <si>
    <t>Tribunal de Contas do Tocantins - TO</t>
  </si>
  <si>
    <t>CO</t>
  </si>
  <si>
    <t>NE</t>
  </si>
  <si>
    <t>S</t>
  </si>
  <si>
    <t>N</t>
  </si>
  <si>
    <t>Estado</t>
  </si>
  <si>
    <t>Região</t>
  </si>
  <si>
    <t xml:space="preserve">Inciso II do art. 8º da Lei Complementar n. 102, de 17/01/2008 - Lei Orgânica do Tribunal de Contas do Estado de Minas Gerais (vide pasta de evidências).
Inciso II do § 1º, do art. 78 da Constituição do Estado de Minas Gerais (vide pasta de evidências). </t>
  </si>
  <si>
    <t xml:space="preserve">Alínea "a" do inciso I, do art. 8º da Lei Complementar n. 102, de 17/01/2008 - Lei Orgânica do Tribunal de Contas do Estado de Minas Gerais (vide pasta de evidências).
Inciso XXIII do art. 90 e alínea "a" do inciso XXIII, do art. 62 da Constituição do Estado de Minas Gerais  (vide pasta de evidências). </t>
  </si>
  <si>
    <t xml:space="preserve">Alínea "b" do inciso I, do art. 8º da Lei Complementar n. 102, de 17/01/2008 - Lei Orgânica do Tribunal de Contas do Estado de Minas Gerais (vide pasta de evidências).
Inciso XXIII do art. 90 e alínea "a" do inciso XXIII, do art. 62 da Constituição do Estado de Minas Gerais  (vide pasta de evidências). </t>
  </si>
  <si>
    <t xml:space="preserve">Alínea "c" do inciso I, do art. 8º da Lei Complementar n. 102, de 17/01/2008 - Lei Orgânica do Tribunal de Contas do Estado de Minas Gerais (vide pasta de evidências).
Art. 78 da Constituição do Estado de Minas Gerais  (vide pasta de evidências). </t>
  </si>
  <si>
    <t>Lei Complementar Estadual n.º 102/2008 (Lei Orgânica do Tribunal de Contas do Estado de Minas Gerais), art. 24   e Resolução 12/2008 (Regimento Interno do Tribunal de Contas do Estado de Minas Gerais), art. 49 – link: http://tclegis.tce.mg.gov.br/Home/Detalhe/978636</t>
  </si>
  <si>
    <t>Lei Complementar Estadual n.º 102/2008 (Lei Orgânica do Tribunal de Contas do Estado de Minas Gerais) – art. 27, IV –  e Regimento Interno do Tribunal de Contas do Estado de Minas Gerais – art. 30 e art. 54, IV – link: http://tclegis.tce.mg.gov.br/Home/Detalhe/978636</t>
  </si>
  <si>
    <t>\\egito\MMD_QATC\2017\Evidências\Domínio A\Quanto aos Conselheiros Substitutos</t>
  </si>
  <si>
    <t xml:space="preserve">O Código de Ética dos Servidores do Tribunal de Contas do Estado de Minas Gerais foi aprovado pela Resolução nº 14/2013 publicada, no DOC de 13/09/2013 </t>
  </si>
  <si>
    <t>A Corregedoria está prevista na estrutura organizacional conforme art. 6º da Lei Orgânica (LC nº 102/2008), art. 23, inciso V do Regimento Interno e art. 9º da Resolução nº 03/2017 ( DOC 04/04/2017)</t>
  </si>
  <si>
    <t>As atribuições da Corregedoria estão definidas no art. 9º da Resolução nº 03/2017</t>
  </si>
  <si>
    <t xml:space="preserve">Atualmente a equipe da Corregedoria conta com 07  membros, sendo 05  servidores efetivos do Tribunal (04 ocupantes do cargo de Analista de Controle Externo, inclusive a Coordenadora da Secretaria da Corregedoria e 01 servidora ocupante do cargo de Oficial de Controle Externo) e 02 funcionários terceirizados.   </t>
  </si>
  <si>
    <t>A Corregedoria dispõe de espaço próprio na internet e na intranet</t>
  </si>
  <si>
    <t>O Tribunal possui a Resolução 09/2014. Quanto à Comissão de Correição essa ainda não foi instituída</t>
  </si>
  <si>
    <t>Os relatórios gerenciais elaborados pela Corregedoria estão disponíveis na internet</t>
  </si>
  <si>
    <t>\\egito\MMD_QATC\2017\Evidências\Domínio C\CÓDIGO DE ÉTICA PARA MEMBROS E SERVIDORES\Código de Ética para os servidores</t>
  </si>
  <si>
    <t>\\egito\MMD_QATC\2017\Evidências\Domínio C\CORREGEDORIA\Estrutura da Corregedoria\a</t>
  </si>
  <si>
    <t>\\egito\MMD_QATC\2017\Evidências\Domínio C\CORREGEDORIA\Atividades da Corregedoria</t>
  </si>
  <si>
    <t>http://corregedoria.tce.mg.gov.br/</t>
  </si>
  <si>
    <t>A Política de Controle Interno será criada e implantada no Projeto Estratégico do TCEMG nº 46 - Fortalecimento do Sistema de Controle Interno 2017-2018. Ato Normativo Res. TCEMG nº 07/2010.</t>
  </si>
  <si>
    <t>A Controladoria Interna realiza as auditorias previstas no plano anual e o seu planejamento e execução se faz de acordo com as normas de auditoria governamental.</t>
  </si>
  <si>
    <t>Consta análise e parecer da Controladoria Interna como parte integrante da Prestação de Contas do TCEMG.</t>
  </si>
  <si>
    <t>Esta atividade está prevista no Projeto Estratégico nº 46 - Fortalecimento do Sistema de Controle Interno 2017-2018.</t>
  </si>
  <si>
    <t>Organograma do TCEMG e Resolução TCEMG nº 03/2017.</t>
  </si>
  <si>
    <t>A Controladoria Interna é composta por 5 servidores efetivos conforme disposto no art. 6º  da Resolução n. 07/2010</t>
  </si>
  <si>
    <t>Somente quanto à competência técnica atende!</t>
  </si>
  <si>
    <t>Art. 8º. Ao servidor da Unidade de Controle Interno - UCI - compete exclusivamente o exercício das atividades de controlador interno. (Resolução n.07/2010)</t>
  </si>
  <si>
    <t>A Controladoria Interna funciona no 3º andar do Edifício Anexo e possui estrutura física e recursos materiais suficientes para a execução dos seus trabalhos.</t>
  </si>
  <si>
    <t xml:space="preserve">Ainda não há total compreensão pelas unidades do TCEMG de sua participação no sistema de controle interno </t>
  </si>
  <si>
    <t>Conforme disposto nos arts. 10 e 12 da Resolução nº 07/2010.</t>
  </si>
  <si>
    <t>Relatórios de auditoria juntados na pasta de evidências</t>
  </si>
  <si>
    <t>O Plano Anual de Atividades é elaborado em atendimento ao art. 10 da Resolução n. 07/2010.</t>
  </si>
  <si>
    <t>Relatório Anual do ano de 2016.</t>
  </si>
  <si>
    <t>Comunicados de Orientação e de Recomendação, além dos relatórios de efetividade de auditorias realizadas (monitoramento).</t>
  </si>
  <si>
    <t>Diretoria de Gestão de Pessoas</t>
  </si>
  <si>
    <t>Sim</t>
  </si>
  <si>
    <t>Não</t>
  </si>
  <si>
    <t>Secretaria da Corregedoria</t>
  </si>
  <si>
    <t>Controladoria Interna</t>
  </si>
  <si>
    <t xml:space="preserve"> . Lei n. 13.770, de 06/12/2000, com suas alterações (vide pasta de evidências).
. Resolução n. 04, de 12/05/2010, que dispõe sobre o Plano de Carreira dos Servidores dos Quadros de Cargos de Provimento Efetivo e Suplementar do Tribunal de Contas do Estado de Minas Gerais (vide pasta de evidências).
. Lei n. 19.572, de 10/08/2011 (vide pasta de evidências)</t>
  </si>
  <si>
    <t>\\egito\MMD_QATC\2017\Evidências\Domínio D\GESTÃO DE PESSOAS\Plano de cargos, carreiras e salários\Item 8.1.1</t>
  </si>
  <si>
    <t>\\egito\MMD_QATC\2017\Evidências\Domínio D\GESTÃO DE PESSOAS\Plano de cargos, carreiras e salários\Item 8.1.2</t>
  </si>
  <si>
    <t>\\egito\MMD_QATC\2017\Evidências\Domínio D\GESTÃO DE PESSOAS\Plano de cargos, carreiras e salários\Item 8.1.3</t>
  </si>
  <si>
    <t>\\egito\MMD_QATC\2017\Evidências\Domínio D\GESTÃO DE PESSOAS\Plano de cargos, carreiras e salários\Item 8.1.4</t>
  </si>
  <si>
    <t>\\egito\MMD_QATC\2017\Evidências\Domínio D\GESTÃO DE PESSOAS\Plano de cargos, carreiras e salários\Item 8.1.5</t>
  </si>
  <si>
    <t>. Lei n. 13.770, de 06/12/2000, com suas alterações (vide pasta de evidências).
. Resolução n. 04, de 12/05/2010, que dispõe sobre o Plano de Carreira dos Servidores dos Quadros de Cargos de Provimento Efetivo e Suplementar do Tribunal de Contas do Estado de Minas Gerais (vide pasta de evidências).
. Lei n. 19.572, de 10/08/2011 (vide pasta de evidências).</t>
  </si>
  <si>
    <t>. Art. 6º da Lei n. 13.770, de 06/12/2000, com suas alterações (vide pasta de evidências).
. Arts. 18, 21, 22, 24 e 25 da Resolução n. 04, de 12/05/2010 (vide pasta de evidências).</t>
  </si>
  <si>
    <t xml:space="preserve">Arts. 13 e 15 da Lei n. 20.227, de 11/06/2012 (vide pasta de evidências). </t>
  </si>
  <si>
    <t>A política abordada neste item encontra-se formalizada, conforme previsto no item 3.4 do anexo da Resolução n. 09, de 23/06/2010 - "Qualidade de Vida, Benefícios e Serviços Complementares" (vide pasta de evidências).</t>
  </si>
  <si>
    <t>Não é contemplada a obrigatoriedade de realização de exames periódicos, e sim a prioridade a programas que viabilizem a sua realização, conforme previsto no item 3.4.1, d, do anexo da Resolução n. 09, de 23/06/2010 - Diretrizes da Política "Qualidade de Vida, Benefícios e Serviços Complementares"  (vide pasta de evidências).</t>
  </si>
  <si>
    <t xml:space="preserve">O acompanhamento individualizado começou a ser realizado em outubro/2015, durante a Semana do Servidor, com aferição de glicemia, pressão arterial, circunferência abdominal e peso, para identificação e acompanhamento daqueles que se encontram em situação de risco (vide pasta de evidências). 
Tal trabalho continua a ser realizado, atendendo à demanda dos servidores que se apresentam voluntariamente à Coordenadoria de Serviços Integrados Saúde.
Destaca-se que há um incentivo ao acompanhamento individualizado dos servidores por meio de campanhas semestrais, alternadas, de prevenção a hipertensão arterial e diabetes (vide pasta de evidências).  </t>
  </si>
  <si>
    <t>A assistência referida neste item é realizada por Psicóloga lotada na Coordenadoria de Serviços Integrados de Saúde (vide pasta de evidências).
Há, ainda, caso necessário, a participação interdisciplinar de assistentes sociais lotadas na mencionada Coordenadoria (vide pasta de evidências).</t>
  </si>
  <si>
    <t>As palestras e campanhas preventivas são promovidas pela Coordenadoria de Serviços Integrados de Saúde (vide pasta de evidências).
Realizam-se, também, palestras voltadas para a própria equipe de saúde. (vide pasta de evidências).</t>
  </si>
  <si>
    <t>Incentiva a prática de esportes por meio de apoio a ações promovidas pela Associação do Servidores do Tribunal de Contas do Estado de Minas Gerais - ASSCONTAS (vide pasta de evidências).</t>
  </si>
  <si>
    <t>\\egito\MMD_QATC\2017\Evidências\Domínio D\GESTÃO DE PESSOAS\Política de saúde e qualidade de vida no trabalho\Item 8.2.1</t>
  </si>
  <si>
    <t>\\egito\MMD_QATC\2017\Evidências\Domínio D\GESTÃO DE PESSOAS\Política de saúde e qualidade de vida no trabalho\Item 8.2.2</t>
  </si>
  <si>
    <t>\\egito\MMD_QATC\2017\Evidências\Domínio D\GESTÃO DE PESSOAS\Política de saúde e qualidade de vida no trabalho\Item 8.2.3</t>
  </si>
  <si>
    <t>\\egito\MMD_QATC\2017\Evidências\Domínio D\GESTÃO DE PESSOAS\Política de saúde e qualidade de vida no trabalho\Item 8.2.4</t>
  </si>
  <si>
    <t>\\egito\MMD_QATC\2017\Evidências\Domínio D\GESTÃO DE PESSOAS\Política de saúde e qualidade de vida no trabalho\Item 8.2.5</t>
  </si>
  <si>
    <t>\\egito\MMD_QATC\2017\Evidências\Domínio D\GESTÃO DE PESSOAS\Política de saúde e qualidade de vida no trabalho\Item 8.2.6</t>
  </si>
  <si>
    <t>\\egito\MMD_QATC\2017\Evidências\Domínio D\GESTÃO DE PESSOAS\Política de saúde e qualidade de vida no trabalho\Item 8.2.7</t>
  </si>
  <si>
    <t xml:space="preserve">Considerando que o dimensionamento ainda não foi feito, conforme informado no item anterior, o previsto neste item ainda não pode ser atendido.
Contudo, a lotação dos servidores aprovados no último concurso público de provas e títulos para provimento de cargos efetivos deste Tribunal (Edital 002/06 – Publicação: “MG-28/12/2006”/ Homologação: “MG-11/12/2007”) e que tomaram posse em 10/03/2008 foi feita de acordo com perfis profissionais elaborados pela ALCANCE CONSULTORIA E GESTÃO DE CARREIRA LIMITADA, conforme Contrato n. 006/2008 (vide pasta de evidências), procurando suprir as demandas de cada unidade de lotação apontadas em reunião com os gestores da Casa.
Ademais, foram elaborados, pela mesma consultoria, perfis profissionais de servidores aprovados no referido concurso e que tomaram posse após 10/03/2008, conforme Contrato n. 012/2009 (vide pasta de evidências), buscando atender às demandas de lotação. </t>
  </si>
  <si>
    <t>Art. 3º da Lei 19.572, de 10/08/2011 (vide pasta de evidências).</t>
  </si>
  <si>
    <t>. Art. 2º da Lei 19.572, de 10/08/2011 (vide pasta de evidências).
. Art. 1º da Resolução Delegada 02, de 10/08/2011 (vide pasta de evidências).</t>
  </si>
  <si>
    <t>\\egito\MMD_QATC\2017\Evidências\Domínio D\GESTÃO DE PESSOAS\Recrutamento, lotação e liderança\Item 8.3.1</t>
  </si>
  <si>
    <t>\\egito\MMD_QATC\2017\Evidências\Domínio D\GESTÃO DE PESSOAS\Recrutamento, lotação e liderança\Item 8.3.2</t>
  </si>
  <si>
    <t>\\egito\MMD_QATC\2017\Evidências\Domínio D\GESTÃO DE PESSOAS\Recrutamento, lotação e liderança\Item 8.3.3</t>
  </si>
  <si>
    <t>\\egito\MMD_QATC\2017\Evidências\Domínio D\GESTÃO DE PESSOAS\Recrutamento, lotação e liderança\Item 8.3.4</t>
  </si>
  <si>
    <t>\\egito\MMD_QATC\2017\Evidências\Domínio D\GESTÃO DE PESSOAS\Recrutamento, lotação e liderança\Item 8.3.5</t>
  </si>
  <si>
    <t>\\egito\MMD_QATC\2017\Evidências\Domínio D\GESTÃO DE PESSOAS\Recrutamento, lotação e liderança\Item 8.3.6</t>
  </si>
  <si>
    <t xml:space="preserve">
Há o Projeto denominado Gestores em Ação, que tem como foco principal buscar maior integração, alinhamento e comunicação com as diversas áreas do Tribunal, estreitar relações entre a DGP e os gestores e entre os próprios gestores; estimular a troca de experiência, bem como soluções conjuntas para questões comuns a toda a equipe gerencial. (vide pasta de evidências).
Em 2016, foi instituído o Programa Permanente de Capacitação Gerencial e de Liderança por meio da Portaria n. 46/PRES/16, publicada em 18/10/2016.
Tal programa tem como objetivo promover a formação e o desenvolvimento de competências de gestão, em particular as competências para liderar pessoas e equipes de trabalho e para orientar processos operacionais e ações convergentes com os valores e objetivos estratégicos do Tribunal de Contas. (vide pasta de evidências).
</t>
  </si>
  <si>
    <t xml:space="preserve">
. Por meio da Resolução n. 03/2004, é concedida a Medalha Emílio Moura da Corte de Contas do Estado de Minas Gerais, no grau Especial de Mérito Funcional, que representa a mais alta homenagem do Tribunal de Contas do Estado de Minas Gerais, conferida a até três servidores que lhe prestaram relevantes serviços (vide pasta de evidências). 
.Semana do Servidor (2013 e 2014) - ação de reconhecimento funcional: premiação denominada "Destaques do Ano", em que foram homenageados os servidores "Destaque em Competência Técnica", "Destaque em Competência Humana" e "Destaque em Competência Gerencial" (vide pasta de evidências).  
. Semana do Servidor de 2015 - "Projeto Inovar": premiação de servidores e funcionários do TCEMG em concurso de projetos que devem estar alinhados aos objetivos institucionais do TCEMG e ser inscritos de acordo com a descrição de quatro categorias estabelecidas no Plano Estratégico 2015-2019, aprovado pela Resolução 27/2014: “resultados para a sociedade”, “processos internos”, “pessoas, aprendizado e inovação” e “gestão financeira, orçamentária e patrimonial” (vide pasta de evidências).
. Por meio da Portaria n. 03/2017 da Escola de Contas, foi aprovado o Manual do Aluno da Escola de Contas e Capacitação Professor Pedro Aleixo, que, em seu item 13, prevê que os alunos que fizerem jus ao reconhecimento de "Destaque Acadêmico", nos termos da Resolução  n. 10/2013, terão direito à publicação do Trabalho de Conclusão de Curso - TCC na Revista do Tribunal de Contas, em forma de artigo (vide pasta de evidências). 
</t>
  </si>
  <si>
    <t xml:space="preserve">
As demandas de capacitação são encaminhadas à Escola de Contas e Capacitação Professor Pedro Aleixo pelas unidades deste Tribunal, conforme atribuições previstas na Resolução Delegada      n. 01, de 16/02/2017 (vide pasta de evidências). 
. Questionário de Levantantamento de Necessidade de Treinamento e Desenvolvimento - LNT, disponibilizado, anualmente, desde 2015, às unidades deste Tribunal pela Diretoria de Gestão de Pessoas em parceria com a Diretoria de Escola de Contas e Capacitação Professor Pedro Aleixo, com o apoio da Diretoria de Tecnologia da Informação (vide pasta de evidências).  
. Votação pelos servidores para definição de prioridades de oferta de cursos, a partir de listagem proveniente de levantamento prévio de capacitação de servidores realizado pela Escola de Contas e Capacitação Professor Pedro Aleixo (vide pasta de evidências).
. Demandas de capacitação encaminhadas, via expediente, à Escola de Contas e Capacitação Professor Pedro Aleixo pelas unidades deste Tribunal (vide pasta de evidências). 
. Demandas de capacitação encaminhadas à Escola de Contas e Capacitação Professor Pedro Aleixo pelos próprios servidores, por meio da Central de Relacionamento com os Servidores - CRS.
</t>
  </si>
  <si>
    <t xml:space="preserve">
As pesquisas de clima orgnanizacional são realizadas periodicamente a cada quatro anos.
Foram realizadas duas pesquisas, a primeira em 2010 e a segunda em 2014 (vide pasta de evidências), porém não foram realizados monitoramento dos resultados e plano de ação para aperfeiçoamento da atuação das referidas pesquisas. 
</t>
  </si>
  <si>
    <t>\\egito\MMD_QATC\2017\Evidências\Domínio D\GESTÃO DE PESSOAS\Liderança, avaliação de desempenho e valorização dos servidores\Item 8.4.1</t>
  </si>
  <si>
    <t>\\egito\MMD_QATC\2017\Evidências\Domínio D\GESTÃO DE PESSOAS\Liderança, avaliação de desempenho e valorização dos servidores\Item 8.4.2</t>
  </si>
  <si>
    <t>\\egito\MMD_QATC\2017\Evidências\Domínio D\GESTÃO DE PESSOAS\Liderança, avaliação de desempenho e valorização dos servidores\Item 8.4.3</t>
  </si>
  <si>
    <t>\\egito\MMD_QATC\2017\Evidências\Domínio D\GESTÃO DE PESSOAS\Liderança, avaliação de desempenho e valorização dos servidores\Item 8.4.4</t>
  </si>
  <si>
    <t>\\egito\MMD_QATC\2017\Evidências\Domínio D\GESTÃO DE PESSOAS\Liderança, avaliação de desempenho e valorização dos servidores\Item 8.4.5</t>
  </si>
  <si>
    <t>\\egito\MMD_QATC\2017\Evidências\Domínio D\GESTÃO DE PESSOAS\Liderança, avaliação de desempenho e valorização dos servidores\Item 8.4.6</t>
  </si>
  <si>
    <t>Escola de Contas</t>
  </si>
  <si>
    <t>A Escola de Contas tem sede própria, localizada no primeiro andar do edifício anexo do Tribunal</t>
  </si>
  <si>
    <t>A Escola de Contas possui 43 pessoas em seu quadro, sendo 9 tercerizadas e 34 servidores.</t>
  </si>
  <si>
    <t>\\egito\MMD_QATC\2017\Evidências\Domínio D\ESCOLA DE CONTAS\Estrutura da Escola de Contas</t>
  </si>
  <si>
    <t>\\egito\MMD_QATC\2017\Evidências\Domínio D\ESCOLA DE CONTAS\Planos de Capacitação</t>
  </si>
  <si>
    <r>
      <t xml:space="preserve">
Em cumprimento ao disposto no item 2.3 do anexo da Resolução n. 09, de 23/06/2010, e ao disposto na "Perspectiva de Pessoas, Resultados e Inovação - Objetivo: Implantar a governança de pessoas", conforme o Planejamento Estratégico, aprovado pela Resolução n. 27, de 10/12/2014, para cumprimento no período compreendido entre 2015 e 2019, a gestão por competência encontra-se em fase de implantação, cujos trabalhos estão a cargo da Equipe de Projetos da Diretoria de Gestão de Pessoas, que, inicialmente, apoia a execução do Projeto de Mapeamento de Competências e Dimensionamento da Força de Trabalho. Para tanto, foi autorizada a contratação de uma empresa de consultoria, especializada em Desenvolvimento Humano e Tecnologia em Gestão de Pessoas, para a execução do Projeto de Gestão do Dimensionamento da Força de Trabalho; Mapeamento e Avaliação de Competências, treinamentos para Dar e Receber feedback e orientação para montagem de Plano de Desenvolvimento Individual (PDI) e Plano de Desenvolvimento Gerencial (PDG) para todo o Tribunal, conforme Contrato n. 14/2017, assinado em 06/06/2017 pela Presidência deste Tribunal, e seu extrato, publicado no Diário Oficial de Contas - DOC de 08/06/2017 (vide pasta de evidências).
A partir do resultado de tal trabalho, os intrumentos de gestão de pessoas serão revistos, notadamente, a avaliação de desempenho.
</t>
    </r>
    <r>
      <rPr>
        <b/>
        <sz val="12"/>
        <color theme="1"/>
        <rFont val="Tahoma"/>
        <family val="2"/>
      </rPr>
      <t xml:space="preserve">
</t>
    </r>
  </si>
  <si>
    <r>
      <t xml:space="preserve">A política de desligamento está prevista no item 3.10 do anexo da Resolução n. 09, de 23/06/2010 (vide pasta de evidências).
Em cumprimento à referida política, é realizado, periodicamente, o </t>
    </r>
    <r>
      <rPr>
        <i/>
        <sz val="12"/>
        <color theme="1"/>
        <rFont val="Tahoma"/>
        <family val="2"/>
      </rPr>
      <t>"PAR - Programa Aprendendo a Recomeçar"</t>
    </r>
    <r>
      <rPr>
        <sz val="12"/>
        <color theme="1"/>
        <rFont val="Tahoma"/>
        <family val="2"/>
      </rPr>
      <t xml:space="preserve">, desenvolvido pela Coordenadoria de Desenvolvimento de Pessoal, tendo ocorrido até então duas edições, a primeira realizada de 22/03 a 19/09/2013 e a segunda realizada de 27/02 a 21/08/2014 (vide pasta de evidências).
A próxima edição do Programa, a ser realizada em 2017, foi autorizada, conforme documentação comprobatória (vide pasta de evidências).
As incrições para o III PAR, com início previsto para 20/06/2017, foram abertas no período compreendido entre 02 e 12/06/2017 (vide pasta de evidências). 
</t>
    </r>
  </si>
  <si>
    <r>
      <t xml:space="preserve">A implantação do disposto neste item é uma das diretrizes constantes no item 3.1 do anexo da Resolução n. 09, de 23/06/2010 (vide pasta de evidências) e uma das iniciativas estratégicas previstas na </t>
    </r>
    <r>
      <rPr>
        <i/>
        <sz val="12"/>
        <color theme="1"/>
        <rFont val="Tahoma"/>
        <family val="2"/>
      </rPr>
      <t>"Perspectiva de Pessoas, Resultados e Inovação</t>
    </r>
    <r>
      <rPr>
        <sz val="12"/>
        <color theme="1"/>
        <rFont val="Tahoma"/>
        <family val="2"/>
      </rPr>
      <t xml:space="preserve"> - Objetivo: </t>
    </r>
    <r>
      <rPr>
        <i/>
        <sz val="12"/>
        <color theme="1"/>
        <rFont val="Tahoma"/>
        <family val="2"/>
      </rPr>
      <t>Implantar a governança de pessoas"</t>
    </r>
    <r>
      <rPr>
        <sz val="12"/>
        <color theme="1"/>
        <rFont val="Tahoma"/>
        <family val="2"/>
      </rPr>
      <t xml:space="preserve">, estabelecido no Planejamento Estratégico, aprovado pela Resolução n. 27, de 10/12/2014, para cumprimento no período compreendido entre 2015 e 2019 (vide pasta de evidências).
Tal implantação será realizada por empresa de consultoria, cuja contratatação foi autorizada, conforme descrito no item 8.1.3. </t>
    </r>
  </si>
  <si>
    <r>
      <t xml:space="preserve">Os servidores aprovados no último concurso público de provas e títulos para provimento de cargos efetivos deste Tribunal (Edital 002/06 – Publicação: “MG-28/12/2006”/ Homologação: “MG-11/12/2007”) e que tomaram posse em 10/03/2008 participaram de programa de treinamento e ambientação promovido pela Escola de Contas e Capacitação Professor Pedro Aleixo no período compreendido entre 11/03/2008 e 15/04/2008, denominado </t>
    </r>
    <r>
      <rPr>
        <i/>
        <sz val="12"/>
        <color theme="1"/>
        <rFont val="Tahoma"/>
        <family val="2"/>
      </rPr>
      <t>"I Programa de Formação de Novos Servidores do TCEMG"</t>
    </r>
    <r>
      <rPr>
        <sz val="12"/>
        <color theme="1"/>
        <rFont val="Tahoma"/>
        <family val="2"/>
      </rPr>
      <t xml:space="preserve"> (vide pasta de evidências).</t>
    </r>
  </si>
  <si>
    <r>
      <t xml:space="preserve">O mapeamento de competências técnicas, comportamentais e gerenciais para identificação do perfil profissional compatível com as atribuições dos cargos encontra-se em fase de implantação, por equipe de trabalho instituída pela Diretoria de Gestão de Pessoas (vide item 8.1.3), em cumprimento ao disposto no item 2.3 do anexo da Resolução n. 09, de 23/06/2010 (vide pasta de evidências), e ao disposto na </t>
    </r>
    <r>
      <rPr>
        <i/>
        <sz val="12"/>
        <color theme="1"/>
        <rFont val="Tahoma"/>
        <family val="2"/>
      </rPr>
      <t>"Perspectiva de Pessoas, Resultados e Inovação</t>
    </r>
    <r>
      <rPr>
        <sz val="12"/>
        <color theme="1"/>
        <rFont val="Tahoma"/>
        <family val="2"/>
      </rPr>
      <t xml:space="preserve"> - Objetivo: </t>
    </r>
    <r>
      <rPr>
        <i/>
        <sz val="12"/>
        <color theme="1"/>
        <rFont val="Tahoma"/>
        <family val="2"/>
      </rPr>
      <t>Implantar a governança de pessoas"</t>
    </r>
    <r>
      <rPr>
        <sz val="12"/>
        <color theme="1"/>
        <rFont val="Tahoma"/>
        <family val="2"/>
      </rPr>
      <t>, estabelecido no Planejamento Estratégico, aprovado pela Resolução n. 27, de 10/12/2014, para cumprimento no período compreendido entre 2015 e 2019 (vide pasta de evidências).</t>
    </r>
  </si>
  <si>
    <r>
      <t xml:space="preserve">
O atendimento ao disposto neste item depende do mapeamento de competências técnicas, comportamentais e gerenciais para identificação do perfil profissional compatível com as atribuições dos cargos, que está em fase de implantação, por equipe de trabalho instituída pela Diretoria de Gestão de Pessoas (vide item 8.1.3), em cumprimento ao disposto no item 2.3 do anexo da Resolução n. 09, de 23/06/2010 (vide pasta de evidências), e ao disposto na </t>
    </r>
    <r>
      <rPr>
        <i/>
        <sz val="12"/>
        <color theme="1"/>
        <rFont val="Tahoma"/>
        <family val="2"/>
      </rPr>
      <t>"Perspectiva de Pessoas, Resultados e Inovação</t>
    </r>
    <r>
      <rPr>
        <sz val="12"/>
        <color theme="1"/>
        <rFont val="Tahoma"/>
        <family val="2"/>
      </rPr>
      <t xml:space="preserve"> - Objetivo: </t>
    </r>
    <r>
      <rPr>
        <i/>
        <sz val="12"/>
        <color theme="1"/>
        <rFont val="Tahoma"/>
        <family val="2"/>
      </rPr>
      <t>Implantar a governança de pessoas"</t>
    </r>
    <r>
      <rPr>
        <sz val="12"/>
        <color theme="1"/>
        <rFont val="Tahoma"/>
        <family val="2"/>
      </rPr>
      <t xml:space="preserve">, estabelecido no Planejamento Estratégico, aprovado pela Resolução n. 27, de 10/12/2014, para cumprimento no período compreendido entre 2015 e 2019 (vide pasta de evidências).
Embora o mapeamento de competências ainda esteja em fase de implantação, é importante notar que os líderes são escolhidos por apresentarem conhecimentos, habilidades e atitudes compatíveis com a função a ser desempenhada, conforme Avaliação de Potencial e Perfil Profissional (vide pasta de evidências). 
</t>
    </r>
  </si>
  <si>
    <r>
      <t xml:space="preserve">O atendimento ao disposto neste item depende do mapeamento de competências técnicas, comportamentais e gerenciais para identificação do perfil profissional compatível com as atribuições dos cargos, que está em fase de implantação, por equipe de trabalho instituída pela Diretoria de Gestão de Pessoas (vide item 8.1.3), em cumprimento ao disposto no item 2.3 do anexo da Resolução n. 09, de 23/06/2010 (vide pasta de evidências), e ao disposto na </t>
    </r>
    <r>
      <rPr>
        <i/>
        <sz val="12"/>
        <color theme="1"/>
        <rFont val="Tahoma"/>
        <family val="2"/>
      </rPr>
      <t>"Perspectiva de Pessoas, Resultados e Inovação</t>
    </r>
    <r>
      <rPr>
        <sz val="12"/>
        <color theme="1"/>
        <rFont val="Tahoma"/>
        <family val="2"/>
      </rPr>
      <t xml:space="preserve"> - Objetivo: </t>
    </r>
    <r>
      <rPr>
        <i/>
        <sz val="12"/>
        <color theme="1"/>
        <rFont val="Tahoma"/>
        <family val="2"/>
      </rPr>
      <t>Implantar a governança de pessoas"</t>
    </r>
    <r>
      <rPr>
        <sz val="12"/>
        <color theme="1"/>
        <rFont val="Tahoma"/>
        <family val="2"/>
      </rPr>
      <t>, estabelecido no Planejamento Estratégico, aprovado pela Resolução n. 27, de 10/12/2014, para cumprimento no período compreendido entre 2015 e 2019 (vide pasta de evidências).
No entanto, em 14/03/2017, foi publicada a Resolução n. 01/2017, que dispõe sobre os procedimentos de lotação e movimentação interna de servidores efetivos do Quadro de Pessoal do Tribunal de Contas do Estado de Minas Gerais, que prevê como critério para a lotação e a movimentação interna dos servidores a compatibilidade entre o perfil do servidor e o requerido pela unidade organizacional de destino, bem como a compatibilidade entre a formação acadêmica, a experiência profissional e o conhecimento adquirido em ações de capacitação e as atividades desenvolvidas na unidade organizacional de destino (vide pasta de evidências).</t>
    </r>
  </si>
  <si>
    <t xml:space="preserve">A Escola de Contas integra a estrutura organizacional do Tribunal, conforme previsto no art. 6 de sua Lei Orgânica - LC  estadual nº 102/08 </t>
  </si>
  <si>
    <t>As atribuições das diversas unidades da Escola de Contas estão previstas nos ats. 67 a 71 da Resolução nº 03/2017, que dispõem sobre a estrutura organizacional das unidades do Tribunal.</t>
  </si>
  <si>
    <r>
      <t>Conforme descrito no Plano de Capacitação 2017/2018</t>
    </r>
    <r>
      <rPr>
        <b/>
        <u/>
        <sz val="12"/>
        <color indexed="8"/>
        <rFont val="Tahoma"/>
        <family val="2"/>
      </rPr>
      <t xml:space="preserve"> (pág.22)</t>
    </r>
    <r>
      <rPr>
        <sz val="12"/>
        <color indexed="8"/>
        <rFont val="Tahoma"/>
        <family val="2"/>
      </rPr>
      <t xml:space="preserve">, a capacitação de membros do TCEMG é atualmente orientada por prioridades definidas pelas associações representativas dos membros dos tribunais de contas e representativas dos tribunais de contas, Atricon (Associação dos Membros dos Tribunais de Contas do Brasil) e IRB (Instituto Rui Barbosa). Além disso, os membros do TCEMG são constantemente capacitados em ações realizadas por órgãos e entidades, nacionais e internacionais, que capacitam nas áreas de interesse dos tribunais de contas.
 Atualmente, a Escola de Contas iniciou atividades no sentido de elaborar ações próprias de interesse de seus membros e da Casa, com reuniões com as assessorias dos Conselheiros e envolvimento da Diretoria Geral e da Presidência.Este trabalho está em andamento.
</t>
    </r>
  </si>
  <si>
    <r>
      <t xml:space="preserve">Plano de Capacitação do Biênio 2017/2018 </t>
    </r>
    <r>
      <rPr>
        <b/>
        <sz val="12"/>
        <color indexed="8"/>
        <rFont val="Tahoma"/>
        <family val="2"/>
      </rPr>
      <t>(pag. 7)</t>
    </r>
    <r>
      <rPr>
        <sz val="12"/>
        <color indexed="8"/>
        <rFont val="Tahoma"/>
        <family val="2"/>
      </rPr>
      <t xml:space="preserve"> - nossos servidores são capacitados em cursos de pós-graduação ofertados pela Escola, cursos de curta duração e ação educacionais externas, promovidas por outras instituições. A capacitação está focada no desenvolvimento de competências instrumentais, técnicas, gerenciais, além de outras necessárias ao desenvolvimento de atividades meio do Tribunal. O Plano foi construído também a partir do Levantamento de Necessidades de Treinamento, realizado no ano anterior.</t>
    </r>
  </si>
  <si>
    <r>
      <rPr>
        <b/>
        <sz val="12"/>
        <color indexed="8"/>
        <rFont val="Tahoma"/>
        <family val="2"/>
      </rPr>
      <t xml:space="preserve">Página 24 </t>
    </r>
    <r>
      <rPr>
        <sz val="12"/>
        <color indexed="8"/>
        <rFont val="Tahoma"/>
        <family val="2"/>
      </rPr>
      <t>do Plano</t>
    </r>
    <r>
      <rPr>
        <b/>
        <sz val="12"/>
        <color indexed="8"/>
        <rFont val="Tahoma"/>
        <family val="2"/>
      </rPr>
      <t xml:space="preserve">  de Capacitação para o Biênio 2017/2018 - </t>
    </r>
    <r>
      <rPr>
        <sz val="12"/>
        <color indexed="8"/>
        <rFont val="Tahoma"/>
        <family val="2"/>
      </rPr>
      <t>Nossos juridicionados são capacitados em curso de pós-graduação, organizado pela Escola de Contas, e em outras ações de capacitação, em que se destacam cursos, palestras, congressos, seminários, Encontros Técnicos, além de parcerias com os próprios jurisdicionados.</t>
    </r>
  </si>
  <si>
    <r>
      <t>Plano de Capacitação do Biênio 2017/2018</t>
    </r>
    <r>
      <rPr>
        <b/>
        <sz val="12"/>
        <color indexed="8"/>
        <rFont val="Tahoma"/>
        <family val="2"/>
      </rPr>
      <t xml:space="preserve"> (pag. 28 e 31)</t>
    </r>
    <r>
      <rPr>
        <sz val="12"/>
        <color indexed="8"/>
        <rFont val="Tahoma"/>
        <family val="2"/>
      </rPr>
      <t xml:space="preserve"> - Neste biênio foram definidas ações específicas para conselheiros municipais de políticas públicas, além da sociedade civil. Destacam-se os Encontros Regionais com Conselheiros municipais de políticas públicas na área de educação, o Projeto Conhecer com a ampliação para alunos do ensino fundamental e médio, além do Ponto de Expressão.</t>
    </r>
  </si>
  <si>
    <t>Diretoria de Comunicação Social</t>
  </si>
  <si>
    <t>Releases enviados e clippings de notícias publicadas anexos na pasta de evidências</t>
  </si>
  <si>
    <t>Levantamento de notícias positivas e negativas anexo à pasta de evidências</t>
  </si>
  <si>
    <t>Divulga as auditorias operacionais no Portal e produz folders com resumo delas para distribuição ao público</t>
  </si>
  <si>
    <t>Plano de Comunicação previsto no Planejamento Estratégico e com previsão para implentação até o fim do ano</t>
  </si>
  <si>
    <t xml:space="preserve">\\egito\MMD_QATC\2017\Evidências\Domínio H\COMUNICAÇÃO COM A MÍDIA, COM OS CIDADÃOS E COM AS ORGANIZAÇÕES DA DA SOCIEDADE CIVIL\27.1 Comunicação com a mídia </t>
  </si>
  <si>
    <t>Possui uma Diretoria de Comunicação Social - prevista na Resolução 03/2017.</t>
  </si>
  <si>
    <t>Publicamos notícias sobre as auditorias operacionais e algumas de conformidade, produz folders sobre as operacionais.</t>
  </si>
  <si>
    <t>Divulgação  nas redes sociais de campanhas anexas à pasta de Evidências. Destaque para o Fiscalizando com o TCE na página principal do Portal do TCEMG</t>
  </si>
  <si>
    <t>Divulgação  nas redes sociais de campanhas como o Na Ponta do Lápis (fiscaliz. na educação). Página no site da Ouvidoria sobre Como Fazer Denúncias e o Sistema Geo Obras que também oferece espaço para denúncia. Tudo anexo na pasta Evidências</t>
  </si>
  <si>
    <t>Facebook do TCEMG, Twitter, Youtube, Linkedin, Flickr (links em documento word na pasta evidências)</t>
  </si>
  <si>
    <t>\\egito\MMD_QATC\2017\Evidências\Domínio H\COMUNICAÇÃO COM A MÍDIA, COM OS CIDADÃOS E COM AS ORGANIZAÇÕES DA DA SOCIEDADE CIVIL\27.2 Comunicação com os cidadãos e as organizações da sociedade civil</t>
  </si>
  <si>
    <t>Relação de servidores lotados na Diretioria e suas coordenadorias, extraída do sistema de gerenciamento de servidores (Sigesp), anexa na pasta de evidências</t>
  </si>
  <si>
    <t>Resolução n° 03/2017 anexa à pasta de evidências</t>
  </si>
  <si>
    <t>POP com a classificação de assuntos por relevância e relação de notícias divulgadas que apontam para essa priorização (anexos à pasta de evidências)</t>
  </si>
  <si>
    <t>Já foi solicitada à Escola de Contas um programa de Capacitação em Controle Externo para os servidores da Comunicação. Alguns já fizeram o Curso de pós Graduação oferecido pela Escola e outros.</t>
  </si>
  <si>
    <t>Pretende-se implantar com o plano de comunicação</t>
  </si>
  <si>
    <t xml:space="preserve">Tem espaço próprio, móveis, equipamentos de fotografia, vídeo, computadores individuais.  Pretende-se adquirir mais equipamentos e softwares para vídeos mais produzidos. </t>
  </si>
  <si>
    <t>\\egito\MMD_QATC\2017\Evidências\Domínio H\COMUNICAÇÃO COM A MÍDIA, COM OS CIDADÃOS E COM AS ORGANIZAÇÕES DA DA SOCIEDADE CIVIL\27.3 Estruturação da Área de comunicação social e Política de Comunicação</t>
  </si>
  <si>
    <t>Acesso pelo Portal do TCEMG e/ou pelo Canal do TCEMG no Youtube (link na pasta de evidência)</t>
  </si>
  <si>
    <t>Print da Tela Principal com o acesso na pasta de evidências</t>
  </si>
  <si>
    <t>Temos espaço no site para as decisões, TC Juris, porém, não é denominado Decisões do TC</t>
  </si>
  <si>
    <t xml:space="preserve">https://doc.tce.mg.gov.br/ </t>
  </si>
  <si>
    <t>\\egito\MMD_QATC\2017\Evidências\Domínio H\COMUNICAÇÃO COM A MÍDIA, COM OS CIDADÃOS E COM AS ORGANIZAÇÕES DA DA SOCIEDADE CIVIL\27.4 Divulgação das decisões na página do Tribunal de Contas na Internet</t>
  </si>
  <si>
    <t>http://www.tce.mg.gov.br/</t>
  </si>
  <si>
    <t>Link  para acessar o Diário Oficial de Contas - DOC</t>
  </si>
  <si>
    <t xml:space="preserve">Art. 6º da Lei Complementar n. 102/2008 (Lei Orgânica). Organograma </t>
  </si>
  <si>
    <t>Art. 46 da Resolução n. 12/2008 (Regimento Interno).  Art. 3º da Resolução n. 05/2010. Ata da 37ª Sessão Ordinária do Tribunal Pleno realizada em 14/12/16</t>
  </si>
  <si>
    <t>Arts. 2º e 4º  da Resolução n. 05/2010</t>
  </si>
  <si>
    <t>A ouvidoria está localizada no 3º andar e o gabinete do Conselheiro Ouvidor no 2º andar do Edifício Anexo.</t>
  </si>
  <si>
    <t xml:space="preserve">Art. 5º da Resolução n 05/2010 dispõe sobre número de servidores.  A Ouvidoria conta com 03 Analistas de Controle Externo, 01 Oficial de Contole Externo e 02 funcionários tercerizados.  </t>
  </si>
  <si>
    <t>http://ouvidoria.tce.mg.gov.br</t>
  </si>
  <si>
    <t xml:space="preserve">Plano  Anual da Secretaria da Ouvidoria - 2017 </t>
  </si>
  <si>
    <t>Foram feitas várias ações de divulgação do Código de Ética junto aos diversos públicos do Tribunal, servidores, terceirizados e menores da ASSPROM. Foi editada a cartilha "Ética na Corte de Contas".</t>
  </si>
  <si>
    <t xml:space="preserve">Encontra-se disponível no Portal do TCEMG informações acerca das diversas ações de divulgação do Código de Ética ao público em geral. </t>
  </si>
  <si>
    <t>O TCJuris (http://tcjuris.tce.mg.gov.br/) é o sistema informatizado que possibilita a busca de todas as deliberações publicadas do TCEMG por meio de pesquisa livre (textual, com conectores lógicos) ou direcionada (número do processo, data da sessão, data da publicação, relator, nome da parte e natureza processual). Ademais, as pesquisas por temas, súmulas e referências legais, entre outras ferramentas, estão disponíveis no sistema MapJuris (http://mapjuris.tce.mg.gov.br/).</t>
  </si>
  <si>
    <t>O TCEMG possui um “Vocabulário Controlado” para indexação das normas internas e da jurisprudência, disponível para o público externo na aba "Tesauros" do TCLegis (http://tclegis.tce.mg.gov.br/Tesauro/IndexPublic). O Tribunal optou por elaborar seu próprio instrumento de controle terminológico, em virtude das especificidades da documentação produção no âmbito da instituição. O referido instrumento de controle terminológico conta com mais de 15 (quinze) mil termos cadastrados e possui as relações principais de um “Tesauros”.</t>
  </si>
  <si>
    <r>
      <t xml:space="preserve">As ementas jurisprudenciais são elaboradas pelos Relatores, competindo à CSPDJ, a teor do art. 12 da Res. n. 3/2017, revisá-las para fins de publicação. O inteiro teor das decisões/deliberações, contendo a ementa e o(s) voto(s), é divulgado na página do TCEMG, por meio do do Diário Oficial de Contas - DOC (https://doc.tce.mg.gov.br/) e do TCJuris (http://tcjuris.tce.mg.gov.br/). </t>
    </r>
    <r>
      <rPr>
        <i/>
        <sz val="12"/>
        <color rgb="FF000000"/>
        <rFont val="Tahoma"/>
        <family val="2"/>
      </rPr>
      <t>VIDE item 27.4.1</t>
    </r>
  </si>
  <si>
    <t>As súmulas vigentes são aplicadas nas deliberações do TCEMG. A título de exemplo, citam-se as decisões proferidas nos seguintes processos: 1007355 (Súmula 108), 959035 (Súmula 45), 617530 (Súmula 93), 924040 (Súmula 121), 958223 (Súmula 116), dentre outros .</t>
  </si>
  <si>
    <t>O ementário dos enunciados de súmula fica disponível para download no portal do TCEMG, na aba “Normas e Jurisprudência” (http://www.tce.mg.gov.br/index.asp?cod_secao=7N&amp;tipo=1&amp;url=&amp;cod_secao_menu=5L).</t>
  </si>
  <si>
    <t>No ementário de súmula divulgam-se as referências normativas e os precedentes do enunciado, bem como as redações anteriores dos Enunciados. (http://www.tce.mg.gov.br/IMG/Legislacao/legiscont/Sumulas.pdf)</t>
  </si>
  <si>
    <t>A jurisprudência do TCEMG está sistematizada no MapJuris (http://mapjuris.tce.mg.gov.br/).</t>
  </si>
  <si>
    <t>A jurisprudência do TCEMG é utilizada nos julgamentos da Corte. A título de exemplo, citam-se as decisões proferidas nos seguintes processos: Prestação de Contas n. 1520 (7/3/2017), Tomada de Contas Especial n. 898667 (16/5/2017), Processo Administrativo n. 725416 (29/11/2016),  Processo Administrativo n. 498062 (28/6/2016), dentre outros.</t>
  </si>
  <si>
    <t>Conforme exposto alhures, toda a jurisprudência do Tribunal está disponível no TCJuris (http://tcjuris.tce.mg.gov.br/).</t>
  </si>
  <si>
    <t>O sistema MapJuris (http://mapjuris.tce.mg.gov.br/) consiste em ferramenta de mapeamento e sistematização da jurisprudência do TCEMG, que permite ao usuário pesquisar deliberações da Corte por meio das opções “árvore de assuntos”, “referência legal”, “título/resenhas/súmulas” e “textual/dados do processo”.</t>
  </si>
  <si>
    <t>O inteiro teor das decisões/deliberações, contendo a ementa e o(s) voto(s), é divulgado na página eletrônica do TCEMG, podendo ser acessado por meio do do Diário Oficial de Contas - DOC (https://doc.tce.mg.gov.br/) e do   TCJuris (http://tcjuris.tce.mg.gov.br/), os quais possibilitam ao usuário baixar o arquivo correspondente. VIDE item 27.4.1</t>
  </si>
  <si>
    <t>O informativo de jurisprudência (publicação quinzenal), o qual consiste em resumos das decisões do TCEMG e de outros órgãos (STF, STJ, TCU e TJMG), é elaborado pela CSPDJ (art. 12, inc. V, da Res. n. 3/2017) e disponibilizado no Portal do TCEMG (www.tce.mg.gov.br/informativo), sendo enviado para os usuários que possuam e-mails cadastrados.</t>
  </si>
  <si>
    <t>http://mapjuris.tce.mg.gov.br/#!</t>
  </si>
  <si>
    <t>A Coordenadoria de Sistematização e Publicação das Deliberações e Jurisprudência - CSPDJ - é a unidade responsável pela sistematização e divulgação da jurisprudência do TCEMG (art. 12, da Res. n. 3/2017).</t>
  </si>
  <si>
    <t>\\egito\MMD_QATC\2017\Evidências\Domínio C\SÚMULA E JURISPRUDÊNCIA\Diretrizes gerais</t>
  </si>
  <si>
    <t xml:space="preserve">Coordenadoria de Sistematização e Publicação das Deliberações e Jurisprudência </t>
  </si>
  <si>
    <t xml:space="preserve">Diretoria de Tecnologia da Informação </t>
  </si>
  <si>
    <t>A Estrutura da  Diretoria de Tecnologia da Informação está prevista na  Resolução 03/2017</t>
  </si>
  <si>
    <t>Relatório da estrutura de pessoal da DTI (própria e terceiros)</t>
  </si>
  <si>
    <t>Portaria 48/PRES/2017</t>
  </si>
  <si>
    <t>A revisão especial do Plano Estratégico de Tecnologia da Informação – PETI 2009, lançado em consonância com o Plano Estratégico 2010-2014, está prevista para ser realizada conforme o Plano Estratégico 2015-2019.</t>
  </si>
  <si>
    <t>As decisões  são divulgadas na página do TCEMG, por meio do do Diário Oficial de Contas - DOC (https://doc.tce.mg.gov.br/) e do TCJuris (http://tcjuris.tce.mg.gov.br/), atendendo, portanto, ao disposto na Resolução da Atricon n. 6/2014. Vide item 4.3.3</t>
  </si>
  <si>
    <t xml:space="preserve">\\egito\MMD_QATC\2017\Evidências\Domínio H\OUVIDORIA\Estrutura da Ouvidoria </t>
  </si>
  <si>
    <t xml:space="preserve">\\egito\MMD_QATC\2017\Evidências\Domínio H\OUVIDORIA\Estrutura da Ouvidoria  </t>
  </si>
  <si>
    <t>Link  para acessar o site da Ouvidoria</t>
  </si>
  <si>
    <r>
      <rPr>
        <sz val="12"/>
        <rFont val="Tahoma"/>
        <family val="2"/>
      </rPr>
      <t xml:space="preserve">O item 9- Tempo de Resposta por Unidade (pag. 26), item 10- Tempo de Resposta da Ouvidoria (pag. 27) e item 11 - Tempo de Resposta da Ouvidoria (pag. 27) do Relatório Descritivo e Analítico/2016 apresentam metas e indicadores relativos ao prazo de atendimento das demanas. O Plano </t>
    </r>
    <r>
      <rPr>
        <sz val="13"/>
        <rFont val="Tahoma"/>
        <family val="2"/>
      </rPr>
      <t xml:space="preserve">Anual da Secretaria da Ouvidoria - 2017 apresenta metas e indicadores para atendimento das demandas.   </t>
    </r>
  </si>
  <si>
    <r>
      <t>Plano Anual  da  Secretaria da Ouvidorira - 2017  estabelece metas e indicadores quanto à satisfação do usuário. Pesquisa de Satisfação</t>
    </r>
    <r>
      <rPr>
        <sz val="13"/>
        <color rgb="FFFF0000"/>
        <rFont val="Tahoma"/>
        <family val="2"/>
      </rPr>
      <t xml:space="preserve">. </t>
    </r>
    <r>
      <rPr>
        <sz val="13"/>
        <rFont val="Tahoma"/>
        <family val="2"/>
      </rPr>
      <t xml:space="preserve">Questionário sobre evento.  </t>
    </r>
  </si>
  <si>
    <t>O Painel de Bordo define metas e indicadores relativos à participação em eventos de estímulo social. O Plano Anual da Secretaria da Ouvidoria - 2017 estabelece metas e indicadores.</t>
  </si>
  <si>
    <t>Plano Anual da Secretaria da Ouvidoria - 2017 apresenta metas e indicadores quanto ao número de pessoas capacitadas.  Planilha  "Participação em Eventos"</t>
  </si>
  <si>
    <t>Manual de Procedimentos da Ouvidoria.</t>
  </si>
  <si>
    <t>Painel de Bordo. Plano Anual da Secretaria da Ouvidoria - 2017 estabelece ações realtivas à sensibiliação do público interno. Participação em Eventos.</t>
  </si>
  <si>
    <t>Carta de Serviços</t>
  </si>
  <si>
    <t xml:space="preserve">\\egito\MMD_QATC\2017\Evidências\Domínio H\OUVIDORIA\Atividades da Ouvidoria </t>
  </si>
  <si>
    <t>Superintendência de Controle Externo</t>
  </si>
  <si>
    <t>Plano Anual de Fiscalização aprovado pela Portaria nº 31/PRES/2017.</t>
  </si>
  <si>
    <t xml:space="preserve">Plano Anual de Fiscalização (Portaria nº 31/PRES/2017 </t>
  </si>
  <si>
    <r>
      <t xml:space="preserve">O processo de planejamento estratégico promoveu a análise dos ambientes interno e externo, por meio de vários instrumentos: entrevistas a pessoas-chave, análise de informações, palestras e documentos da gestão, benchmarking em instituições similares, pesquisa sobre as macrotendências do controle externo, avaliação de áreas-chave: governança de pessoas e de TI. </t>
    </r>
    <r>
      <rPr>
        <sz val="12"/>
        <rFont val="Tahoma"/>
        <family val="2"/>
      </rPr>
      <t>Ver documento anexo, que consolida o Plano Estratégico 2015-2019</t>
    </r>
    <r>
      <rPr>
        <sz val="12"/>
        <color indexed="8"/>
        <rFont val="Tahoma"/>
        <family val="2"/>
      </rPr>
      <t>, págs. 5 a 12.</t>
    </r>
  </si>
  <si>
    <t>O processo de planejamento estratégico contou com a participação direta da Alta Administração - Conselheiros, Conselheiros Substitutos, Procuradores do MP e principais gestores da Casa, por meio da realização de  entrevistas sobre o ambiente institucional e a atuação do Tribunal. Além disso, a equipe de formulação foi composta por gestores e representantes de toda a instituição.  O Plano Estratégico foi aprovado em sessão plenária, por meio do Resolução do TCEMG nº 27/2014. Ver Relação dos Entrevistados, Lista de Presença da Equipe de Formulação e Resolução 27/2014 .</t>
  </si>
  <si>
    <t>Os servidores em geral foram envolvidos no processo de planejamento por meio de ações de comunicação na intranet, bem como por meio de participação em pesquisa, via questionário eletrônico, sobre as Macrotendências de Controle Externo e ainda por meio da realização do  Seminário sobre as Macrotendências da Gestão dos Recursos Públicos: desafios e perspectivas. Ver, em anexo, notícias sobre a elaboração do novo Plano Estratégico, questionário utilizado na Pesquisa de Macrotendências e notícia sobre o Seminário realizado.</t>
  </si>
  <si>
    <t xml:space="preserve">O monitoramento da implementação do Plano Estratégico é realizado por meio de reuniões com as áreas e elaboração de relatórios de execução. O Escritório de  Projetos, criado em 2015, vem aprimorando o processo de monitoramento e acompanhamento das ações e dos  projetos, por meio de sistema informatizado. Ver arquivos. </t>
  </si>
  <si>
    <t xml:space="preserve">O Plano Estratégico está disponibilizado no Portal do TCEMG, conforme link:   http://www.tce.mg.gov.br/planejamento_estrategico/docs/planejamento_estrategico-2015-2019.pdf </t>
  </si>
  <si>
    <t>Não houve lapso temporal entre o Plano Estratégico  2015-2019 e o Plano Estratégico 2010-2014, tendo sido o novo Plano aprovado pela Resolução do TCEMG nº 27/2014, em 10/12/2014.</t>
  </si>
  <si>
    <t>A Resolução  nº 8/2017 de 20/06/2017 regulamenta  procedimentos, já adotados pela Casa, do Sistema de Gestão Estratégica do Tribunal, que inclui, entre outros, os procedimentos para planejamento e monitoramento da implementação do Plano Anual. Arquivos de acompanhamento de cumprimento de metas anuais estão disponibilizados na intranet. Ver ainda links, que servem de exemplo:  https://intranet.tce.mg.gov.br/?p=130621</t>
  </si>
  <si>
    <t>Diretoria de Gestão Estratégica e Informação</t>
  </si>
  <si>
    <t>\\egito\MMD_QATC\2017\Evidências\Domínio B\Dimensão i - Estrutura da unidade de planejamento estratégico\2.1.1</t>
  </si>
  <si>
    <t>\\egito\MMD_QATC\2017\Evidências\Domínio B\Dimensão i - Estrutura da unidade de planejamento estratégico\2.1.2</t>
  </si>
  <si>
    <t>\\egito\MMD_QATC\2017\Evidências\Domínio B\Dimensão i - Estrutura da unidade de planejamento estratégico\2.1.3</t>
  </si>
  <si>
    <t>\\egito\MMD_QATC\2017\Evidências\Domínio B\Dimensão i - Estrutura da unidade de planejamento estratégico\2.1.4</t>
  </si>
  <si>
    <t>\\egito\MMD_QATC\2017\Evidências\Domínio B\Dimensão ii - Conteúdo do planejamento estratégico\2.2.1</t>
  </si>
  <si>
    <t>\\egito\MMD_QATC\2017\Evidências\Domínio B\Dimensão ii - Conteúdo do planejamento estratégico\2.2.2</t>
  </si>
  <si>
    <t>\\egito\MMD_QATC\2017\Evidências\Domínio B\Dimensão ii - Conteúdo do planejamento estratégico\2.2.3</t>
  </si>
  <si>
    <t>\\egito\MMD_QATC\2017\Evidências\Domínio B\Dimensão ii - Conteúdo do planejamento estratégico\2.2.4</t>
  </si>
  <si>
    <t>\\egito\MMD_QATC\2017\Evidências\Domínio B\Dimensão iii -Processo de planejamento estratégico\2.3.1</t>
  </si>
  <si>
    <t>\\egito\MMD_QATC\2017\Evidências\Domínio B\Dimensão iii -Processo de planejamento estratégico\2.3.2</t>
  </si>
  <si>
    <t>\\egito\MMD_QATC\2017\Evidências\Domínio B\Dimensão iii -Processo de planejamento estratégico\2.3.3</t>
  </si>
  <si>
    <t>\\egito\MMD_QATC\2017\Evidências\Domínio B\Dimensão iii -Processo de planejamento estratégico\2.3.4</t>
  </si>
  <si>
    <t>\\egito\MMD_QATC\2017\Evidências\Domínio B\Dimensão iii -Processo de planejamento estratégico\2.3.5</t>
  </si>
  <si>
    <t>\\egito\MMD_QATC\2017\Evidências\Domínio B\Dimensão iii -Processo de planejamento estratégico\2.3.7</t>
  </si>
  <si>
    <t>\\egito\MMD_QATC\2017\Evidências\Domínio B\Dimensão iii -Processo de planejamento estratégico\2.3.6</t>
  </si>
  <si>
    <t>\\egito\MMD_QATC\2017\Evidências\Domínio B\Dimensão iii -Processo de planejamento estratégico\2.3.8</t>
  </si>
  <si>
    <t>\\egito\MMD_QATC\2017\Evidências\Domínio B\Dimensão iv - Processo de planejamento anual\2.4.1</t>
  </si>
  <si>
    <t>\\egito\MMD_QATC\2017\Evidências\Domínio B\Dimensão iv - Processo de planejamento anual\2.4.2</t>
  </si>
  <si>
    <t>\\egito\MMD_QATC\2017\Evidências\Domínio B\Dimensão iv - Processo de planejamento anual\2.4.3</t>
  </si>
  <si>
    <t>\\egito\MMD_QATC\2017\Evidências\Domínio B\Dimensão iv - Processo de planejamento anual\2.4.4</t>
  </si>
  <si>
    <r>
      <rPr>
        <sz val="12"/>
        <rFont val="Tahoma"/>
        <family val="2"/>
      </rPr>
      <t xml:space="preserve">Documentação de auditoria </t>
    </r>
    <r>
      <rPr>
        <b/>
        <sz val="12"/>
        <rFont val="Tahoma"/>
        <family val="2"/>
      </rPr>
      <t xml:space="preserve">
</t>
    </r>
  </si>
  <si>
    <r>
      <rPr>
        <sz val="12"/>
        <rFont val="Tahoma"/>
        <family val="2"/>
      </rPr>
      <t>Documentação de auditoria</t>
    </r>
    <r>
      <rPr>
        <b/>
        <sz val="12"/>
        <rFont val="Tahoma"/>
        <family val="2"/>
      </rPr>
      <t xml:space="preserve">
</t>
    </r>
  </si>
  <si>
    <r>
      <rPr>
        <sz val="12"/>
        <rFont val="Tahoma"/>
        <family val="2"/>
      </rPr>
      <t>Processo de fiscalização de obras e serviços de engenharia</t>
    </r>
    <r>
      <rPr>
        <b/>
        <sz val="12"/>
        <rFont val="Tahoma"/>
        <family val="2"/>
      </rPr>
      <t xml:space="preserve">
</t>
    </r>
  </si>
  <si>
    <r>
      <rPr>
        <sz val="12"/>
        <rFont val="Tahoma"/>
        <family val="2"/>
      </rPr>
      <t xml:space="preserve">Documentação de auditoria. </t>
    </r>
    <r>
      <rPr>
        <b/>
        <sz val="12"/>
        <rFont val="Tahoma"/>
        <family val="2"/>
      </rPr>
      <t xml:space="preserve">
</t>
    </r>
  </si>
  <si>
    <t>\\egito\MMD_QATC\2017\Evidências\Domínio A\Quanto ao Ministério Público de Contas\1.3.3</t>
  </si>
  <si>
    <t>\\egito\MMD_QATC\2017\Evidências\Domínio A\Quanto ao Ministério Público de Contas\1.3.1</t>
  </si>
  <si>
    <t>Art. 31 da Lei Complementar 102/2008 - Lei Orgânica do TCEMG. Lista Triplice e os atos de nomeação</t>
  </si>
  <si>
    <t>\\egito\MMD_QATC\2017\Evidências\Domínio A\Quanto ao Ministério Público de Contas\1.3.4</t>
  </si>
  <si>
    <t>Secretaria do Pleno</t>
  </si>
  <si>
    <t>\\egito\MMD_QATC\2017\Evidências\Domínio A\Quanto aos Conselheiros Substitutos\1.2.1</t>
  </si>
  <si>
    <t>\\egito\MMD_QATC\2017\Evidências\Domínio A\Quanto aos Conselheiros Substitutos\1.2.6</t>
  </si>
  <si>
    <t>\\egito\MMD_QATC\2017\Evidências\Domínio C\CONTROLE INTERNO\Controle Interno\6.1.3</t>
  </si>
  <si>
    <t>\\egito\MMD_QATC\2017\Evidências\Domínio C\CONTROLE INTERNO\Controle Interno\6.1.5</t>
  </si>
  <si>
    <t>\\egito\MMD_QATC\2017\Evidências\Domínio C\CONTROLE INTERNO\Unidade de Controle Interno dos Tribunais de Contas\6.2.1</t>
  </si>
  <si>
    <t>\\egito\MMD_QATC\2017\Evidências\Domínio C\CONTROLE INTERNO\Unidade de Controle Interno dos Tribunais de Contas\6.2.2</t>
  </si>
  <si>
    <t>\\egito\MMD_QATC\2017\Evidências\Domínio C\CONTROLE INTERNO\Unidade de Controle Interno dos Tribunais de Contas\6.2.9</t>
  </si>
  <si>
    <t>\\egito\MMD_QATC\2017\Evidências\Domínio C\CONTROLE INTERNO\Atividades de controle interno dos Tribunais de Contas\6.3.2</t>
  </si>
  <si>
    <t>\\egito\MMD_QATC\2017\Evidências\Domínio C\CONTROLE INTERNO\Atividades de controle interno dos Tribunais de Contas\6.3.3</t>
  </si>
  <si>
    <t>\\egito\MMD_QATC\2017\Evidências\Domínio C\CONTROLE INTERNO\Atividades de controle interno dos Tribunais de Contas\6.3.5</t>
  </si>
  <si>
    <t>\\egito\MMD_QATC\2017\Evidências\Domínio C\CONTROLE INTERNO\Atividades de controle interno dos Tribunais de Contas\6.3.7</t>
  </si>
  <si>
    <t>\\egito\MMD_QATC\2017\Evidências\Domínio C\GESTÃO DE TECNOLOGIA DA INFORMAÇÃO\Estrutura de Tecnologia da Informação\7.1.1</t>
  </si>
  <si>
    <t>A Diretoria de Tecnologia da Informação funciona no 1º andar do Edifício Central Suricato de Fiscalização Integrada, Inteligência e Inovação</t>
  </si>
  <si>
    <t>\\egito\MMD_QATC\2017\Evidências\Domínio C\GESTÃO DE TECNOLOGIA DA INFORMAÇÃO\Estrutura de Tecnologia da Informação\7.1.3</t>
  </si>
  <si>
    <t>\\egito\MMD_QATC\2017\Evidências\Domínio C\GESTÃO DE TECNOLOGIA DA INFORMAÇÃO\Estrutura de Tecnologia da Informação\7.1.4</t>
  </si>
  <si>
    <t>\\egito\MMD_QATC\2017\Evidências\Domínio C\GESTÃO DE TECNOLOGIA DA INFORMAÇÃO\Estrutura de Tecnologia da Informação\7.1.2</t>
  </si>
  <si>
    <t>\\egito\MMD_QATC\2017\Evidências\Domínio C\GESTÃO DE TECNOLOGIA DA INFORMAÇÃO\Política de Tecnologia da Informação\7.2.4</t>
  </si>
  <si>
    <t>\\egito\MMD_QATC\2017\Evidências\Domínio C\GESTÃO DE TECNOLOGIA DA INFORMAÇÃO\Política de Tecnologia da Informação\7.2.1</t>
  </si>
  <si>
    <t>Projeto 37 - Channel</t>
  </si>
  <si>
    <t>Coordenadoria de Licitações e Contratos</t>
  </si>
  <si>
    <t>O Tribunal, apesar de não possuir normativo próprio, cumpre, em suas contratações, o disposto na Lei Complementar 123/06, elaborando editais que possuem participação restrita às microempresas - ME. e empresas de pequeno porte - EPP ou equiparadas do ramo, nos termos do artigo 48, I, da Lei Complementar 123, de 14/12/2006. Como exemplo de editais exclusivos de ME e EPP temos o Processo Licitatório n. 34/2016, Pregão Eletrônico 34/2016; Pregão Eletrônico n. 14/2016, no qual os lotes 1,3,4,5 eram exclusivos para ME e EPP. Com relação ao Processo Licitatório n. 34/2016, Pregão Eletrônico n. 34/2016, este Tribunal ganhou o prêmio de "Melhor Edital de Pregão" conferido no 12º Congresso Brasileiro de Pregoeiros.</t>
  </si>
  <si>
    <t>Instrução Normativa e Decisão  Normativa  de Contas anuais para julgamento; Instrução Normativa tomada de contas especial; Instrução Normativa contas do Chefe do Poder Executivo;  Portal do TCEMG (Sicom, Fiscap, Geo-Obras).</t>
  </si>
  <si>
    <t>Somente para tomada de contas especial (Decisão Normativa TCEMG 01/2016)</t>
  </si>
  <si>
    <t xml:space="preserve">A competência para realizar diligências pode ser delegada ao Órgão Técnico mediante portaria do Relator, conforme disposto no art. 140, § 3º, do Regimento Interno do TCEMG (Ex: Portarias nº 02 e 03/2017). Também está prevista  para os atos de pessoal sujeitos a registro (art. 257-A do Regimento Interno).  </t>
  </si>
  <si>
    <t>Diário Oficial de Contas</t>
  </si>
  <si>
    <t/>
  </si>
  <si>
    <t xml:space="preserve">Para Consultas e para Contas de Governo </t>
  </si>
  <si>
    <t>Consta dos projetos a serem implantados em decorrência do Plano Estratégico a implantação de sistemática de avaliação da qualidade dos relatórios. Foram realizados estudos para a definição de sistemática de asseguração de qualidade e de critérios de avaliação que serão incorporados no Sistema Focus, em desenvolvimento.</t>
  </si>
  <si>
    <t xml:space="preserve">Existem padrões e critérios uniformes em algumas naturezas (por exemplo processos antigos e contas anuais de Prefeitos). Encontra-se em desenvolvimento o Sistema Focus para elaboração dos documentos técnicos referentes aos processos e procedimentos de controle externo (módulos processo; fiscalização; documentos e mina de dados). </t>
  </si>
  <si>
    <t xml:space="preserve">Por meio da Portaria 25/2016 foi instituído Grupo de Trabalho para implantação de processo eletrônico no âmbito do Tribunal. Encontra-se em desenvolvimento o projeto para implantar o processo eletrônico de prestação de contas anual dos Prefeitos. Observamos, ainda,  que existem processos cuja tramitação é eletrônica (consulta e aposentadorias, reformas e pensões consistidas regulares). </t>
  </si>
  <si>
    <t>Aplica os institutos da prescrição e decadência conforme disposto no Lei Orgânica - Artigo 110-A e seguintes e Regimento Interno - Artigo 182-A e seguintes</t>
  </si>
  <si>
    <t>Os prazos de análise e deliberação das contas dos Prefeitos são monitorados pela Corregedoria.</t>
  </si>
  <si>
    <t>O fortalecimento do controle concomitante está previsto no Plano Estratégico do TCEMG, sendo que existem ações em curso neste sentido, a exemplo das análises e levantamentos realizados pelo Suricato e os estudos para implantação de metodologia de acompanhamento da gestão dos recursos públicos. Também são realizadas atividades de controle prévio e concomitante tais como análise de editais de licitação e de concurso; obras; acompanhamento da LRF; análises dos dados de sistemas internos e externos pelo Suricato.</t>
  </si>
  <si>
    <t>Resolução 03/2017:  atribuições do Centro de Fiscalização Integrada e Inteligência (art. 30); acompanhamento da gestão fiscal (art. 32, VII, 35, IV, 36,VI) ; edital de concurso público (art. 41, II);  editais de licitação (art. 44 e 45,II).</t>
  </si>
  <si>
    <t>Geo-obras, Sicom, Fiscap</t>
  </si>
  <si>
    <t>O Tribunal estabeleceu critérios de risco na Resolução 14/2012, que institui a Matriz de Risco do Tribunal de Contas do Estado de Minas Gerais e dá outras providências. Contudo, não está direcionado para o exercício do controle concomitante.</t>
  </si>
  <si>
    <t>atividades de controle prévio e concomitante tais como análise de editais de licitação e de concurso; obras; acompanhamento da LRF; análises dos dados de sistemas internos e externos pelo Suricato.</t>
  </si>
  <si>
    <t xml:space="preserve">Encontra-se em desenvolvimento o Sistema Focus para elaboração dos documentos técnicos referentes aos processos e procedimentos de controle externo (módulos processo; fiscalização; documentos e mina de dados). </t>
  </si>
  <si>
    <t>Contas de Governo do Estado e acompanhamento da gestão fiscal dos Municípios</t>
  </si>
  <si>
    <t>Processos de análise prévia de editais de concurso e licitação.</t>
  </si>
  <si>
    <t>Regimento Interno do TCEMG (Título V); processos de análise prévia de editais de concurso público e licitação.</t>
  </si>
  <si>
    <t>Possui estes  instrumentos conforme Título VII do Regimento Interno e  arts. 53 a 63 da Lei Orgânica</t>
  </si>
  <si>
    <t>Não existem critérios de materialidade, relevância e risco institucionalizados. Está previsto no Plano Estratégico o estabelecimento desses critérios.</t>
  </si>
  <si>
    <t>SICOM; GeoObras; Fiscap.</t>
  </si>
  <si>
    <t>Lei 13.770/2000, art. 5º (ingresso nos cargos mediante concurso público); Lei 19.572/2011 (estrutura de cargos de direção, chefia e assessoramento); Resolução 04/2010 (atribuições dos cargos).</t>
  </si>
  <si>
    <t>Regimento Interno do TCEMG (art. 197 e seguintes) Processos.</t>
  </si>
  <si>
    <t>Processo 977744</t>
  </si>
  <si>
    <t>Resolução TCEMG 14/2014</t>
  </si>
  <si>
    <t>São autuados em processos apartados. Mas o Recurso Ordinário e o Pedido de Reexame tem efeito suspensivo.</t>
  </si>
  <si>
    <t>O Tribunal possui sistema informatizado para envio de documentos pertinentes às obras (Geo-obras) e realiza análise dos editais e documentos.  Nos demais casos a análise prévia e concomitante é feita sobretudo com base em denúncias e representações.</t>
  </si>
  <si>
    <t>Sistema GeoObras e representações.</t>
  </si>
  <si>
    <t>Resolução nº 03/2017</t>
  </si>
  <si>
    <t xml:space="preserve">A Unidade funciona na  Central Suricato de Fiscalização Integrada, Inteligência e Inovação, edifício inaugurado pelo TCEMG em 2017 para abrigar a áreas de inteligência  e de estratégia do controle externo , bem como a área de tecnologia de informação.  Os servidores lotados na Unidade estão relacionados no documento elaborado pela Diretoria de Gestão de Pessoas. </t>
  </si>
  <si>
    <t>Todos os servidores lotados na unidade de informações estratégicas são efetivos, porém nem todos têm capacitação específica na área de inteligência. Dos 12 servidores lotados, 2 têm capacitação em inteligência, abrangendo os fundamentos da doutrina. Outros dois servidores participarão do Estágio em Inteligência do Exército Brasileiro em setembro/2017.</t>
  </si>
  <si>
    <t>A infraestrutura e a comunicação são protegidas, conforme especificado no item 12.1.2, porém o acesso não é restrito aos profissionais lotados na unidade. Como a equipe de informações estratégicas é composta apenas por profissionais efetivos da área de negócio, alguns trabalhos, levantamentos e cruzamentos demandam envolvimento da equipe da Diretoria de Tecnologia da Informação.</t>
  </si>
  <si>
    <t>Rol de visitas técnicas e cursos realizados pelos servidores lotados no Centro de Fiscalização Integrada e Inteligência; Publicações no DOC com a chamada para a Pós-Graduação em Análise de Dados dos servidores lotados no Centro de Fiscalização Integrada e Inteligência</t>
  </si>
  <si>
    <t>Declaração da Diretoria de Tecnologia da Informação do TCEMG e Termo de Compromisso</t>
  </si>
  <si>
    <t>A Unidade usualmente atende a solicitações de informações estratégicas. A solicitação por ela é menos comum, inclusive em virtude do grande número de bancos de dados a que já tem acesso, por força dos convênios celebrados.</t>
  </si>
  <si>
    <t>Estudos para subsidiar a escolha dos jurisdicionados a serem auditados</t>
  </si>
  <si>
    <t>Relatórios de Inteligência; aplicação da trilha de aposentadoria por invalidez</t>
  </si>
  <si>
    <t xml:space="preserve">Relatórios de Inteligência </t>
  </si>
  <si>
    <t>NA/SC</t>
  </si>
  <si>
    <t>Termo de Cooperação transcrito na publicação da Rede Infocontas</t>
  </si>
  <si>
    <t>Termos de Cooperação com a Secretaria de Estado de Fazenda, com o Detran MG, com o Ministério do Trabalho, com a Jucemg etc</t>
  </si>
  <si>
    <t>Memorandos e e-mails, em que há o compartilhamento de informações e conhecimentos estratégicos</t>
  </si>
  <si>
    <t>O acesso  à Rede Infoseg já  foi solicitada pela Presidência do TCEMG.</t>
  </si>
  <si>
    <t>O acordo celebrado pelo Tribunal não está em vigor. Está sendo discutida a celebração de nova parceria.</t>
  </si>
  <si>
    <t>É item exigido  nos relatórios de controle interno que integram as prestações de contas anuais dos titulares das unidades jurisdicionadas da administração pública direta e indireta estadual (Decisão Normativa 01/2017:  Anexos I e II, item VI, b; Anexo III, V, b; Anexo IV, XXI, b)</t>
  </si>
  <si>
    <t>\\egito\MMD_QATC\2017\Evidências\Domínio E\CONTROLE EXTERNO CONCOMITANTE\Planejamento e execução do controle concomitante\11.2.2</t>
  </si>
  <si>
    <t>\\egito\MMD_QATC\2017\Evidências\Domínio E\CONTROLE EXTERNO CONCOMITANTE\Planejamento e execução do controle concomitante\11.2.3</t>
  </si>
  <si>
    <t>\\egito\MMD_QATC\2017\Evidências\Domínio E\CONTROLE EXTERNO CONCOMITANTE\Planejamento e execução do controle concomitante\11.2.6</t>
  </si>
  <si>
    <t>\\egito\MMD_QATC\2017\Evidências\Domínio E\CONTROLE EXTERNO CONCOMITANTE\Planejamento e execução do controle concomitante\11.2.7</t>
  </si>
  <si>
    <t>\\egito\MMD_QATC\2017\Evidências\Domínio E\CONTROLE EXTERNO CONCOMITANTE\Planejamento e execução do controle concomitante\11.2.8</t>
  </si>
  <si>
    <t>\\egito\MMD_QATC\2017\Evidências\Domínio E\CONTROLE EXTERNO CONCOMITANTE\Planejamento e execução do controle concomitante\11.2.9</t>
  </si>
  <si>
    <t>\\egito\MMD_QATC\2017\Evidências\Domínio E\CONTROLE EXTERNO CONCOMITANTE\Planejamento e execução do controle concomitante\11.2.10</t>
  </si>
  <si>
    <t>\\egito\MMD_QATC\2017\Evidências\Domínio E\CONTROLE EXTERNO CONCOMITANTE\Termos de Ajuste de Gestão e Medidas Cautelares\11.3.1</t>
  </si>
  <si>
    <t>\\egito\MMD_QATC\2017\Evidências\Domínio E\CONTROLE EXTERNO CONCOMITANTE\Termos de Ajuste de Gestão e Medidas Cautelares\11.3.5</t>
  </si>
  <si>
    <t>\\egito\MMD_QATC\2017\Evidências\Domínio E\CONTROLE EXTERNO CONCOMITANTE\Controle concomitante das licitações, contratos, convênios e obras\11.4.3</t>
  </si>
  <si>
    <t>\\egito\MMD_QATC\2017\Evidências\Domínio E\INFORMAÇÕES ESTRATÉGICAS PARA O CONTROLE EXTERNO\Marco Legal da unidade de informações estratégicas\12.1.1</t>
  </si>
  <si>
    <t>\\egito\MMD_QATC\2017\Evidências\Domínio E\INFORMAÇÕES ESTRATÉGICAS PARA O CONTROLE EXTERNO\Marco Legal da unidade de informações estratégicas\12.1.2</t>
  </si>
  <si>
    <t>\\egito\MMD_QATC\2017\Evidências\Domínio E\INFORMAÇÕES ESTRATÉGICAS PARA O CONTROLE EXTERNO\Marco Legal da unidade de informações estratégicas\12.1.4</t>
  </si>
  <si>
    <t>\\egito\MMD_QATC\2017\Evidências\Domínio E\INFORMAÇÕES ESTRATÉGICAS PARA O CONTROLE EXTERNO\Infraestrutura da unidade de informações estratégicas\12.2.1</t>
  </si>
  <si>
    <t>\\egito\MMD_QATC\2017\Evidências\Domínio E\INFORMAÇÕES ESTRATÉGICAS PARA O CONTROLE EXTERNO\Infraestrutura da unidade de informações estratégicas\12.2.4</t>
  </si>
  <si>
    <t>\\egito\MMD_QATC\2017\Evidências\Domínio E\INFORMAÇÕES ESTRATÉGICAS PARA O CONTROLE EXTERNO\Competências da unidade de informações estratégicas\12.3.1</t>
  </si>
  <si>
    <t>\\egito\MMD_QATC\2017\Evidências\Domínio E\INFORMAÇÕES ESTRATÉGICAS PARA O CONTROLE EXTERNO\Competências da unidade de informações estratégicas\12.3.2</t>
  </si>
  <si>
    <t>\\egito\MMD_QATC\2017\Evidências\Domínio E\INFORMAÇÕES ESTRATÉGICAS PARA O CONTROLE EXTERNO\Competências da unidade de informações estratégicas\12.3.4</t>
  </si>
  <si>
    <t>\\egito\MMD_QATC\2017\Evidências\Domínio E\INFORMAÇÕES ESTRATÉGICAS PARA O CONTROLE EXTERNO\Competências da unidade de informações estratégicas\12.3.5 e 12.3.6</t>
  </si>
  <si>
    <t>\\egito\MMD_QATC\2017\Evidências\Domínio E\INFORMAÇÕES ESTRATÉGICAS PARA O CONTROLE EXTERNO\Cooperação Interinstitucional\12.4.2</t>
  </si>
  <si>
    <t>\\egito\MMD_QATC\2017\Evidências\Domínio E\INFORMAÇÕES ESTRATÉGICAS PARA O CONTROLE EXTERNO\Cooperação Interinstitucional\12.4.3</t>
  </si>
  <si>
    <t>Consta dos projetos a serem implantados em decorrência do Plano Estratégico a implantação de sistemática de avaliação da qualidade dos relatórios e trabalhos técnicos. Foram realizados estudos para a definição de sistemática de asseguração de qualidade e de critérios de avaliação que serão incorporados no Sistema Focus, em desenvolvimento.</t>
  </si>
  <si>
    <t xml:space="preserve">\\egito\MMD_QATC\2017\Evidências\Domínio E\AGILIDADE NO JULGAMENTO DE PROCESSOS E GERENCIAMENTO DE  PRAZOS PELOS TRIBUNAIS DE CONTAS\Medidas para racionalizar a geração de processos (antes da autuação)\Secretaria do Pleno - 10.2.3 </t>
  </si>
  <si>
    <t>Processos n. 911835, 969313, 987435.                Art. 162 do Regimento Interno; Decisões dos processos n.898403, 951983 e 986808</t>
  </si>
  <si>
    <t>\\egito\MMD_QATC\2017\Evidências\Domínio E\AGILIDADE NO JULGAMENTO DE PROCESSOS E GERENCIAMENTO DE  PRAZOS PELOS TRIBUNAIS DE CONTAS\Medidas para racionalizar a geração de processos (antes da autuação)\10.2.4</t>
  </si>
  <si>
    <t>Diário Oficial de Contas e Push par acompanhamento do processo</t>
  </si>
  <si>
    <t>\\egito\MMD_QATC\2017\Evidências\Domínio E\AGILIDADE NO JULGAMENTO DE PROCESSOS E GERENCIAMENTO DE  PRAZOS PELOS TRIBUNAIS DE CONTAS\Medidas para assegurar maior celeridade à tramitação de processos (após a autuação)\10.3.6</t>
  </si>
  <si>
    <t xml:space="preserve">\\egito\MMD_QATC\2017\Evidências\Domínio E\AGILIDADE NO JULGAMENTO DE PROCESSOS E GERENCIAMENTO DE  PRAZOS PELOS TRIBUNAIS DE CONTAS\Medidas para assegurar maior celeridade à tramitação de processos (após a autuação)\10.3.7, 10.3.8 e 10.3.10  </t>
  </si>
  <si>
    <t>\\egito\MMD_QATC\2017\Evidências\Domínio E\AGILIDADE NO JULGAMENTO DE PROCESSOS E GERENCIAMENTO DE  PRAZOS PELOS TRIBUNAIS DE CONTAS\Medidas para assegurar maior celeridade à tramitação de processos (após a autuação)\10.3.7, 10.3.8 e 10.3.11</t>
  </si>
  <si>
    <t>\\egito\MMD_QATC\2017\Evidências\Domínio E\AGILIDADE NO JULGAMENTO DE PROCESSOS E GERENCIAMENTO DE  PRAZOS PELOS TRIBUNAIS DE CONTAS\Medidas para eliminar ou reduzir o estoque de processos e gerenciar os prazos\10.4.3</t>
  </si>
  <si>
    <t>\\egito\MMD_QATC\2017\Evidências\Domínio E\AGILIDADE NO JULGAMENTO DE PROCESSOS E GERENCIAMENTO DE  PRAZOS PELOS TRIBUNAIS DE CONTAS\Medidas para eliminar ou reduzir o estoque de processos e gerenciar os prazos\10.4.6</t>
  </si>
  <si>
    <t xml:space="preserve">\\egito\MMD_QATC\2017\Evidências\Domínio E\CONTROLE EXTERNO CONCOMITANTE\Marco legal do controle concomitante  </t>
  </si>
  <si>
    <t>\\egito\MMD_QATC\2017\Evidências\Domínio E\CONTROLE EXTERNO CONCOMITANTE\Marco legal do controle concomitante</t>
  </si>
  <si>
    <t>\\egito\MMD_QATC\2017\Evidências\Domínio E\CONTROLE EXTERNO CONCOMITANTE\Planejamento e execução do controle concomitante\11.2.4</t>
  </si>
  <si>
    <t>\\egito\MMD_QATC\2017\Evidências\Domínio E\CONTROLE EXTERNO CONCOMITANTE\Termos de Ajuste de Gestão e Medidas Cautelares\11.3.2</t>
  </si>
  <si>
    <t>Cartilha "As micro e pequenas empresas e a nova Lei de Licitações Públicas". Outras ações - vide pasta de evidências</t>
  </si>
  <si>
    <t>\\egito\MMD_QATC\2017\Evidências\Domínio E\DESENVOLVIMENTO LOCAL\Implementação da norma</t>
  </si>
  <si>
    <t>\\egito\MMD_QATC\2017\Evidências\Domínio E\ORDEM NO PAGAMENTO PÚBLICO\Marco legal</t>
  </si>
  <si>
    <t>Resolução TCEMG 14/2013; Manual de Auditoria do TCEMG (Item 2). O Tribunal adota as NAGs e a NBASP (Resolução 02/2013 alterada pela Resolução 02/2016).</t>
  </si>
  <si>
    <t>Resolução TCEMG 14/2013 (Código de Ética).</t>
  </si>
  <si>
    <t>Os auditores são capacitados para  as auditorias, mas não existe um plano formal de capacitação. O programa de desenvolvimento de competências em auditoria está sendo elaborado.</t>
  </si>
  <si>
    <t>\\egito\MMD_QATC\2017\Evidências\Domínio F\PLANEJAMENTO GERAL DA AUDITORIA E GESTÃO DA QUALIDADE\16.3.1 e 16.3.3</t>
  </si>
  <si>
    <t>Resolução 02/2013 alterada pela Resolução 02/2016   (Manual de Auditoria do TCEMG)</t>
  </si>
  <si>
    <t>\\egito\MMD_QATC\2017\Evidências\Domínio F\FUNDAMENTOS DA AUDITORIA DE CONFORMIDADE\Normas e orientações da auditoria de conformidade\17.1.1 e 17.1.2</t>
  </si>
  <si>
    <t xml:space="preserve">Consta dos projetos a serem implantados em decorrência do Plano Estratégico a implantação de sistemática de avaliação da qualidade dos relatórios e trabalhos técnicos. Foram realizados estudos para a definição de sistemática de asseguração de qualidade e de critérios de avaliação que serão incorporados no Sistema Focus, em desenvolvimento. </t>
  </si>
  <si>
    <t xml:space="preserve">Comunicados de Auditoria; Questionário </t>
  </si>
  <si>
    <t xml:space="preserve">Relatório de Auditoria </t>
  </si>
  <si>
    <t xml:space="preserve"> Matriz de possíveis achados</t>
  </si>
  <si>
    <t>Matriz de planejamento e matriz de possíveis achados</t>
  </si>
  <si>
    <t xml:space="preserve">Comunicados de Auditoria </t>
  </si>
  <si>
    <t xml:space="preserve">\\egito\MMD_QATC\2017\Evidências\Domínio F\PROCESSO DE AUDITORIA DE CONFORMIDADE\Planejamento de auditorias de conformidade\18.1.7 </t>
  </si>
  <si>
    <t>\\egito\MMD_QATC\2017\Evidências\Domínio F\PROCESSO DE AUDITORIA DE CONFORMIDADE\Planejamento de auditorias de conformidade\18.1.8</t>
  </si>
  <si>
    <t>\\egito\MMD_QATC\2017\Evidências\Domínio F\PROCESSO DE AUDITORIA DE CONFORMIDADE\Planejamento de auditorias de conformidade\18.1.9</t>
  </si>
  <si>
    <t>Relatório de Auditoria - Anexos</t>
  </si>
  <si>
    <t>Não foi utilizado perito externo no período de avaliação.</t>
  </si>
  <si>
    <t>\\egito\MMD_QATC\2017\Evidências\Domínio F\PROCESSO DE AUDITORIA DE CONFORMIDADE\Execução de auditoria de conformidade\18.2</t>
  </si>
  <si>
    <t>Tabela de Temporalidade e Destinação de Documentos</t>
  </si>
  <si>
    <t>Relatório de Auditoria</t>
  </si>
  <si>
    <t>\\egito\MMD_QATC\2017\Evidências\Domínio F\PROCESSO DE AUDITORIA DE CONFORMIDADE\Avaliação das evidências de auditoria, conclusão e relatório de auditoria de conformidade</t>
  </si>
  <si>
    <t>\\egito\MMD_QATC\2017\Evidências\Domínio F\PROCESSO DE AUDITORIA DE CONFORMIDADE\Avaliação das evidências de auditoria, conclusão e relatório de auditoria de conformidade\18.3</t>
  </si>
  <si>
    <t xml:space="preserve">\\egito\MMD_QATC\2017\Evidências\Domínio F\PROCESSO DE AUDITORIA DE CONFORMIDADE\Avaliação das evidências de auditoria, conclusão e relatório de auditoria de conformidade\18.3 </t>
  </si>
  <si>
    <t>Resolução TCEMG 16/2011; Manual de Auditoria do TCEMG e Manual de Auditoria do TCU.</t>
  </si>
  <si>
    <t>Capacitações da CAOP</t>
  </si>
  <si>
    <t>\\egito\MMD_QATC\2017\Evidências\Domínio F\FUNDAMENTOS DA AUDITORIA OPERACIONAL\Normas e orientações da auditoria de operacional\19.1.1 e 19.1.2</t>
  </si>
  <si>
    <t xml:space="preserve">\\egito\MMD_QATC\2017\Evidências\Domínio F\FUNDAMENTOS DA AUDITORIA OPERACIONAL\Normas e orientações da auditoria de operacional\19.1.1 e 19.1.2 </t>
  </si>
  <si>
    <t xml:space="preserve">\\egito\MMD_QATC\2017\Evidências\Domínio F\FUNDAMENTOS DA AUDITORIA OPERACIONAL\Normas e orientações da auditoria de operacional\19.1.3 </t>
  </si>
  <si>
    <t>Há uma coordenadoria específica para realizar os trabalhos de auditoria operacional, conforme disposto no art. 46 da  Resolução 03/2017 que dispõe sobre as atribuições das unidades do TCEMG.</t>
  </si>
  <si>
    <t xml:space="preserve">\\egito\MMD_QATC\2017\Evidências\Domínio F\FUNDAMENTOS DA AUDITORIA OPERACIONAL\Gestão e qualificações da equipe de auditoria operacional\19.3.1   </t>
  </si>
  <si>
    <t>\\egito\MMD_QATC\2017\Evidências\Domínio F\FUNDAMENTOS DA AUDITORIA OPERACIONAL\Gestão e qualificações da equipe de auditoria operacional\19.3.2 e 19.3.5</t>
  </si>
  <si>
    <t xml:space="preserve">Matriz de Planejamento de Auditoria Operacional </t>
  </si>
  <si>
    <t>Matriz de Planejamento de Auditoria Operacional Recursos Hídricos</t>
  </si>
  <si>
    <t>Documentos de Planejamento de Auditoria Operacional</t>
  </si>
  <si>
    <t>Planejamento CAOP 2017</t>
  </si>
  <si>
    <t>\\egito\MMD_QATC\2017\Evidências\Domínio F\PROCESSO DE AUDITORIA OPERACIONAL\Planejamento de auditorias operacionais\20.1.3</t>
  </si>
  <si>
    <t>\\egito\MMD_QATC\2017\Evidências\Domínio F\PROCESSO DE AUDITORIA OPERACIONAL\Planejamento de auditorias operacionais\20.1.4</t>
  </si>
  <si>
    <t>\\egito\MMD_QATC\2017\Evidências\Domínio F\PROCESSO DE AUDITORIA OPERACIONAL\Planejamento de auditorias operacionais\20.1.5</t>
  </si>
  <si>
    <t>\\egito\MMD_QATC\2017\Evidências\Domínio F\PROCESSO DE AUDITORIA OPERACIONAL\Planejamento de auditorias operacionais\20.1.6</t>
  </si>
  <si>
    <t xml:space="preserve">\\egito\MMD_QATC\2017\Evidências\Domínio F\PROCESSO DE AUDITORIA OPERACIONAL\Planejamento de auditorias operacionais\20.1.2 </t>
  </si>
  <si>
    <t>Mensagens e ofícios encaminhados aos entes auditados</t>
  </si>
  <si>
    <t>Papeis de trabalho de auditoria operacional</t>
  </si>
  <si>
    <t>\\egito\MMD_QATC\2017\Evidências\Domínio F\PROCESSO DE AUDITORIA OPERACIONAL\Execução da auditoria operacional\20.2.1 e 20.2.2</t>
  </si>
  <si>
    <t>\\egito\MMD_QATC\2017\Evidências\Domínio F\PROCESSO DE AUDITORIA OPERACIONAL\Execução da auditoria operacional\20.2.3 a 20.2.4</t>
  </si>
  <si>
    <t>\\egito\MMD_QATC\2017\Evidências\Domínio F\PROCESSO DE AUDITORIA OPERACIONAL\Execução da auditoria operacional\20.2.5</t>
  </si>
  <si>
    <t xml:space="preserve">Relatórios de Auditoria Operacional </t>
  </si>
  <si>
    <t>Matriz de Achados</t>
  </si>
  <si>
    <t>\\egito\MMD_QATC\2017\Evidências\Domínio F\PROCESSO DE AUDITORIA OPERACIONAL\Relatórios de auditorias operacionais\20.3.3</t>
  </si>
  <si>
    <t>\\egito\MMD_QATC\2017\Evidências\Domínio F\PROCESSO DE AUDITORIA OPERACIONAL\Relatórios de auditorias operacionais\20.3.1, 20.3.2, 20.3.4, 20.3.5</t>
  </si>
  <si>
    <t>Relatório de Atividades 2016</t>
  </si>
  <si>
    <t>Relatório contendo a situação das auditorias autuadas</t>
  </si>
  <si>
    <t>\\egito\MMD_QATC\2017\Evidências\Domínio G\RESULTADOS DAS AUDITORIAS DE CONFORMIDADE\Abrangência das auditorias 21.1.5</t>
  </si>
  <si>
    <t>\\egito\MMD_QATC\2017\Evidências\Domínio G\RESULTADOS DAS AUDITORIAS DE CONFORMIDADE\Apresentação dos resultados 21.2.5</t>
  </si>
  <si>
    <t>Relatorios de auditoria operacional</t>
  </si>
  <si>
    <t>\\egito\MMD_QATC\2017\Evidências\Domínio G\RESULTADO DAS AUDITORIAS OPERACIONAIS\Abrangência e escopo da auditoria operacional\22.1.1</t>
  </si>
  <si>
    <t>Folders de auditorias operacionais</t>
  </si>
  <si>
    <t>\\egito\MMD_QATC\2017\Evidências\Domínio G\RESULTADO DAS AUDITORIAS OPERACIONAIS\Apreciação, publicação e disseminação dos resultados\22.2.4</t>
  </si>
  <si>
    <t>Relatório de Monitoramento</t>
  </si>
  <si>
    <t xml:space="preserve">Despacho do Relator e Deliberações </t>
  </si>
  <si>
    <t>\\egito\MMD_QATC\2017\Evidências\Domínio G\RESULTADO DAS AUDITORIAS OPERACIONAIS\Acompanhamento da implementação das determinações e recomendações\22.3.1 E 22.3.3</t>
  </si>
  <si>
    <t>\\egito\MMD_QATC\2017\Evidências\Domínio G\RESULTADO DAS AUDITORIAS OPERACIONAIS\Acompanhamento da implementação das determinações e recomendações\22.3.2</t>
  </si>
  <si>
    <t>\\egito\MMD_QATC\2017\Evidências\Domínio G\AUDITORIA FINANCEIRA\Fundamentos de auditorias financeiras\23.1.1 e 23.1.2</t>
  </si>
  <si>
    <t>Papeis de trabalho (check list, matriz e memorando de planejamento.</t>
  </si>
  <si>
    <t>Relatório de Auditoria Financeira</t>
  </si>
  <si>
    <t>\\egito\MMD_QATC\2017\Evidências\Domínio G\AUDITORIA FINANCEIRA\Processo de auditoria financeira\23.2.1 e 23.2.3</t>
  </si>
  <si>
    <t>\\egito\MMD_QATC\2017\Evidências\Domínio G\AUDITORIA FINANCEIRA\Resultados de auditoria financeira\23.3.3</t>
  </si>
  <si>
    <t>Em 2016, foi  realizada capacitação de 30 servidores em auditoria de Receita, conforme relatório estatístico da Corregedoria do Exercício de 2016 (p. 95).</t>
  </si>
  <si>
    <r>
      <rPr>
        <sz val="13"/>
        <color theme="1"/>
        <rFont val="Arial"/>
        <family val="2"/>
      </rPr>
      <t>No Relatório Técnico sobre as Contas do Governador é feita uma abordagem ampla do endividamento público, aferindo o cumprimento dos limites e vedações impostos na LRF bem como a necessidade de alertas. A dívida pública também é objeto do acompanhamento da gestão fiscal dos municípios.</t>
    </r>
  </si>
  <si>
    <t>A fiscalização da receita está no Plano de Fiscalização Anual de 2017 (em curso).</t>
  </si>
  <si>
    <t>\\egito\MMD_QATC\2017\Evidências\Domínio G\AUDITORIAS COM TEMAS ESPECÍFICOS\Auditoria de Receita e da Renúncia de Receitas\24.1.6</t>
  </si>
  <si>
    <t>\\egito\MMD_QATC\2017\Evidências\Domínio G\AUDITORIAS COM TEMAS ESPECÍFICOS\Auditoria de Receita e da Renúncia de Receitas\24.1.8</t>
  </si>
  <si>
    <t>Relatório de Acompanhamento 01-2015</t>
  </si>
  <si>
    <t>Documentação do Acompanhamento  (Metrô RMBH)</t>
  </si>
  <si>
    <t>Relatório de Acompanhamento</t>
  </si>
  <si>
    <t>\\egito\MMD_QATC\2017\Evidências\Domínio G\AUDITORIAS COM TEMAS ESPECÍFICOS\Auditoria de Concessões Públicas\24.2.2</t>
  </si>
  <si>
    <t>Relatórios de auditoria</t>
  </si>
  <si>
    <t>Relatórios de Auditoria</t>
  </si>
  <si>
    <t>Papeis de trabalho</t>
  </si>
  <si>
    <t>\\egito\MMD_QATC\2017\Evidências\Domínio G\AUDITORIAS COM TEMAS ESPECÍFICOS\Auditoria de meio ambiente\24.4.1, 24.4.4 e 24.4.6</t>
  </si>
  <si>
    <t xml:space="preserve">\\egito\MMD_QATC\2017\Evidências\Domínio G\AUDITORIAS COM TEMAS ESPECÍFICOS\Auditoria de meio ambiente\24.4.5 </t>
  </si>
  <si>
    <t>Coordenadoria de Fiscalização de Obras e Serviços de Engenharia  (art. 45 da Resolução 03/2017)</t>
  </si>
  <si>
    <t>Quadro de Servidores</t>
  </si>
  <si>
    <t xml:space="preserve">Sistema Geobras (Resolução  16/2013) e Portal  Geobras) </t>
  </si>
  <si>
    <t>Representações (Processos 980406 e 952080)</t>
  </si>
  <si>
    <t xml:space="preserve">Relatório de Auditoria. </t>
  </si>
  <si>
    <t>Relação dos equipamentos disponibilizados</t>
  </si>
  <si>
    <t>Declaração do responsável pela   Coordenadoria de Fiscalização de Obras e Serviços de Engenharia</t>
  </si>
  <si>
    <t>\\egito\MMD_QATC\2017\Evidências\Domínio G\FISCALIZAÇÃO DE OBRAS PÚBLICAS\25.1</t>
  </si>
  <si>
    <t>\\egito\MMD_QATC\2017\Evidências\Domínio G\FISCALIZAÇÃO DE OBRAS PÚBLICAS\25.2, 25.3, 25.4</t>
  </si>
  <si>
    <t xml:space="preserve">\\egito\MMD_QATC\2017\Evidências\Domínio G\FISCALIZAÇÃO DE OBRAS PÚBLICAS\25.2, 25.3, 25.4 </t>
  </si>
  <si>
    <t>Documentação de Auditoria  do Processo 977.648 (Prefeitura Municipal de Ouro Preto)</t>
  </si>
  <si>
    <t xml:space="preserve">Documentação de Auditoria </t>
  </si>
  <si>
    <t>Relatório e Documentação de Auditoria  do Processo 977.648 (Prefeitura Municipal de Ouro Preto)</t>
  </si>
  <si>
    <t>A observância das normas técnicas é verificada assim como, em parte, a  pertinência da execução do serviço e as especificações técnicas. Contudo, atualmente não é verificada a qualidade do material utilizado na obra. Esta análise será possível com a implantação do laboratório de engenharia (em curso).</t>
  </si>
  <si>
    <t xml:space="preserve">A função Educação foi eleita como segmento prioritário para o biênio 2017-2018, tendo sido criado o projeto "Na Ponta do Lápis", o qual se sustenta em três eixos principais: a realização de ações de fiscalização propriamente ditas, a exemplo de auditorias, inspeções, levantamentos e monitoramentos; o oferecimento de ferramentas de gestão aos entes jurisdicionados; o desenvolvimento de iniciativas voltadas à capacitação dos diversos atores relacionados ao tema. </t>
  </si>
  <si>
    <t>Sicom/TCEMG  (Municípios)  e acesso ao  Siafi (Estado) Levantamentos Suricato</t>
  </si>
  <si>
    <t>Resolução e Instrução Normativa IEGM;  relatórios gerados a partir das informações enviadas pelo Sicom</t>
  </si>
  <si>
    <t>Encontros Técnicos e Projeto Conhecer</t>
  </si>
  <si>
    <t>No Relatório Técnico sobre as Contas do Governador há capítulo específico sobre a função Educação. Ademais, os programas e ações vinculados à temática educação são objeto de acompanhamento considerando dentre outros os objetivos, metas, indicadores, nível de execução físico-financiera.</t>
  </si>
  <si>
    <t>\\egito\MMD_QATC\2017\Evidências\Domínio G\FISCALIZAÇÃO DA EDUCAÇÃO\Planejamento da Fiscalização</t>
  </si>
  <si>
    <t xml:space="preserve">O TCEMG, nas Contas de Governo, fiscaliza o cumprimento pelos jurisdicionados, dos limites constitucionais. </t>
  </si>
  <si>
    <t xml:space="preserve">Nas Contas do Governador é verificado. </t>
  </si>
  <si>
    <t>\\egito\MMD_QATC\2017\Evidências\Domínio G\FISCALIZAÇÃO DA EDUCAÇÃO\Fiscalização orçamentária e financeira dos recursos da educação\26.2.2</t>
  </si>
  <si>
    <t>Matriz de Planejamento Auditoria  Operacional PNE BH e Informações básicas levantamento preliminar</t>
  </si>
  <si>
    <t>\\egito\MMD_QATC\2017\Evidências\Domínio G\FISCALIZAÇÃO DA EDUCAÇÃO\Fiscalização operacional e programática dos recursos da educação\26.3.1</t>
  </si>
  <si>
    <t>O TCEMG tem desenvolvido diversas ações no controle da Educação, inclusive em temas como o PNE. Como exemplo, o TCEMG promove o Encontro Técnico "TCEMG e os Municípios"que tem focado em temas como o PNE, Fundeb, qualidade da Educação, gestão financeira das caixas escolares. Ademais, representantes do TCEMG fizeram palestras sobre Educação no 34º Congresso Mineiro de Municípios.</t>
  </si>
  <si>
    <t>\\egito\MMD_QATC\2017\Evidências\Domínio G\FISCALIZAÇÃO DA EDUCAÇÃO\Fiscalização dos Planos de Educação\24.4.1</t>
  </si>
  <si>
    <t>\\egito\MMD_QATC\2017\Evidências\Domínio G\FISCALIZAÇÃO DA EDUCAÇÃO\Fiscalização dos Planos de Educação\26.4.4</t>
  </si>
  <si>
    <t>\\egito\MMD_QATC\2017\Evidências\Domínio G\FISCALIZAÇÃO DA EDUCAÇÃO\Fiscalização dos Planos de Educação\26.4.5</t>
  </si>
  <si>
    <t>\\egito\MMD_QATC\2017\Evidências\Domínio E\ACOMPANHAMENTO DAS DECISÕES\Estrutura de acompanhamento das decisões</t>
  </si>
  <si>
    <t>Art. 6º da Resolução n. 03/2017</t>
  </si>
  <si>
    <t>2º sub solo do Edfício Sede</t>
  </si>
  <si>
    <t>Coordenadoria de Pós-Deliberação - CADEL                Art. 3º, I, "a" da Resolução n. 03/201</t>
  </si>
  <si>
    <t>Secretaria da Ouvidoria</t>
  </si>
  <si>
    <t>Possui o sistema de Gerenciamente de processos (SGAP), o sistema de multa (SEC MULTA), mas ainda não temos um sistema ou ferramentas que nos permite acompanhar a eficácia das decisões. Quanto às multas temos sistema informatizado que acompanha o cumprimento, somente até a expedição da certidão de débito.</t>
  </si>
  <si>
    <t>Art. 364 e seguintes do Regimento Interno, Res. 12/2008 e Res. 13/2013. Para o pagamento das multas assinalamos prazo para pagamento, exceto quanto não ocorre a respectiva quitação, após o prazo ocorre a emissão da respectiva certidão e as ações passam a ser do MP de Contas.</t>
  </si>
  <si>
    <t>\\egito\MMD_QATC\2017\Evidências\Domínio E\ACOMPANHAMENTO DAS DECISÕES\Processos de acompanhamento da aplicação de multas, imputação de débitos, determinações e recomendações\13.2.5</t>
  </si>
  <si>
    <t>\\egito\MMD_QATC\2017\Evidências\Domínio E\DESENVOLVIMENTO LOCAL\Lei Complementar 123-06 no TCEMG -  14.1.4</t>
  </si>
  <si>
    <t>\\egito\MMD_QATC\2017\Evidências\Domínio C\SÚMULA E JURISPRUDÊNCIA\Diretrizes gerais\4.1.4, 4.1.5 e 4.1.6</t>
  </si>
  <si>
    <t xml:space="preserve">http://www.tce.mg.gov.br/index.asp?cod_secao=7N&amp;tipo=1&amp;url=&amp;cod_secao_menu=5L) </t>
  </si>
  <si>
    <t xml:space="preserve">www.tce.mg.gov.br/informativo </t>
  </si>
  <si>
    <t>\\egito\MMD_QATC\2017\Evidências\Domínio C\CONTROLE INTERNO\Unidade de Controle Interno dos Tribunais de Contas\6.2.4</t>
  </si>
  <si>
    <t>Plano Estratégico do TCEMG 2015-2019; Plano de Gestão Biênio 2017-2018.</t>
  </si>
  <si>
    <t>Decisão Normativa TCEMG  02/2016</t>
  </si>
  <si>
    <t xml:space="preserve">Cartilha contendo orientações para o controle interno dos jurisdicionados, bem como encontros técnicos. </t>
  </si>
  <si>
    <t>O Controle Interno encaminha ao  Tribunal parecer sobre as contas de governo e de gestão, bem como na tomada de contas especial (arts. 230, §1º, 236 e 242, § 1º, do Regimento Interno do TCEMG; Instrução Normativa 03/2013). Encontra-se em andamento projeto voltado para promoção da integração  do Tribunal com os órgãos de controle interno dos jurisdicionados.</t>
  </si>
  <si>
    <t>Art. 85, VIII, da Lei Orgânica do TCEMG e Decisão Normativa 02/2016.</t>
  </si>
  <si>
    <t>\\egito\MMD_QATC\2017\Evidências\Domínio C\CONTROLE INTERNO\Controle interno dos jurisdicionados</t>
  </si>
  <si>
    <t>Art. 90, 91, 117 do Regimento Interno. Vide Processos: 987378 (987455, 987404, 987381, 987379, 987405); 1007456 (1007551, 1007646); 977524 (986585, 986688, 977678, 977679). Atas das sessões da: Primeira Câmara de 16/05/2017 e 09/05/2017; Segunda Câmara de 18/05/2017 e 11/05/2017.</t>
  </si>
  <si>
    <t xml:space="preserve">Desde 2013, o Tribunal passou a estabelecer metas de deliberação processual para fazer a gestão do estoque de processos, sob a coordenação da unidade de planejamento. </t>
  </si>
  <si>
    <t>\\egito\MMD_QATC\2017\Evidências\Domínio E\AGILIDADE NO JULGAMENTO DE PROCESSOS E GERENCIAMENTO DE  PRAZOS PELOS TRIBUNAIS DE CONTAS\Medidas para eliminar ou reduzir o estoque de processos e gerenciar os prazos\10.4.2</t>
  </si>
  <si>
    <t>Resolução nº 12/2014, que regulamenta a Lei nº 12.527/2011.  A Resolução nº 12/2014 regulamenta a Lei de Acesso à Informação no TCEMG e em seus dispositivos estabeleceu a proteção das informações pessoas  e da privacidade (art. 9º, II, e Capítulo V). Além disso, por meio do Memorando 108/2016, o Centro de Fiscalização Integrada e Inteligência sugeriu texto de resolução para regulamentação da classificação das informações quanto à confidencialidade.A Resolução nº 12/2014 regulamenta a Lei de Acesso à Informação no TCEMG e em seus dispositivos estabeleceu a proteção das informações pessoas  e da privacidade (art. 9º, II, e Capítulo V). Além disso, por meio do Memorando 108/2016, o Centro de Fiscalização Integrada e Inteligência sugeriu texto de resolução para regulamentação da classificação das informações quanto à confidencialidade.</t>
  </si>
  <si>
    <t>\\egito\MMD_QATC\2017\Evidências\Domínio E\INFORMAÇÕES ESTRATÉGICAS PARA O CONTROLE EXTERNO\Marco Legal da unidade de informações estratégicas\12.1.3</t>
  </si>
  <si>
    <t xml:space="preserve">\\egito\MMD_QATC\2017\Evidências\Domínio G\AUDITORIA FINANCEIRA\Fundamentos de auditorias financeiras\23.1.1 e 23.1.2   </t>
  </si>
  <si>
    <t>\\egito\MMD_QATC\2017\Evidências\Domínio F\PLANEJAMENTO GERAL DA AUDITORIA E GESTÃO DA QUALIDADE\16.1.2, 16.1.3, 16.1.4</t>
  </si>
  <si>
    <t>Página do site da Ouvidoria sobre como fazer denúncias e anúncios em várias edições da Revsita Contas de Minas sobre o Fale com o TCE/CRTCE (3ª capa)</t>
  </si>
  <si>
    <t>\\egito\MMD_QATC\2017\Evidências\Domínio E\DESENVOLVIMENTO LOCAL\Implementação da norma\14.2.6</t>
  </si>
  <si>
    <t>\\egito\MMD_QATC\2017\Evidências\Domínio E\AGILIDADE NO JULGAMENTO DE PROCESSOS E GERENCIAMENTO DE  PRAZOS PELOS TRIBUNAIS DE CONTAS\Medidas para eliminar ou reduzir o estoque de processos e gerenciar os prazos\Secretaria do Pleno - 10.4.7</t>
  </si>
  <si>
    <t>Coordenadoria de Acompanhamento de Ações do Ministério Público - CAMP</t>
  </si>
  <si>
    <t xml:space="preserve">A legitimidade para a cobrança dos ressarcimentos é do ente lesado e não do Ministério Público de Contas. Dessa forma, todas as certidões de débito emitidas pelo Tribunal de Contas referentes a restituições estaduais são encaminhadas à Advocacia Geral do Estado e as referentes a restituições municipais são encaminhadas ao respectivo Município lesado. Essas providências são tomadas prontamente quando da chegada dos autos dos processos à Coordenadoria. Após, passa a ser realizado o monitoramento das providências relacionadas às restituições. Em caso de inércia do gestor, o Ministério Público Estadual é oficiado para verificar possível crime de prevaricação. A CAMP monitora o débito até a sua quitação. </t>
  </si>
  <si>
    <t xml:space="preserve">\\egito\MMD_QATC\2017\Evidências\Domínio E\ACOMPANHAMENTO DAS DECISÕES\Processos de acompanhamento da aplicação de multas, imputação de débitos, determinações e recomendações\13.2.4 - Ministério Público   </t>
  </si>
  <si>
    <t>Os processos de todas as naturezas são distribuídos aos Conselheiros Substitutos, excetos os de competência originária do Pleno</t>
  </si>
  <si>
    <t>Em consequência da resposta anterior, os Substitutos não tem assento permanente no Pleno</t>
  </si>
  <si>
    <t xml:space="preserve">Lei Complementar Estadual n.º 102/2008 (Lei Orgânica do Tribunal de Contas do Estado de Minas Gerais) – art. 27, IV
Regimento Interno do Tribunal de Contas do Estado de Minas Gerais – art. 54, IV e art. 73
</t>
  </si>
  <si>
    <t>Os Gabinetes dos Conselheiros Substitutos e os seus servidores estão situados no 1º subsolo do Edifício Sede com gabinetes individualizados para cada Conselheiro Substituto</t>
  </si>
  <si>
    <t>Constituição Estadual, art. 77, §4º; Lei Complementar 102/2008, Capítulo V (Lei Orgânica do TCEMG).</t>
  </si>
  <si>
    <t>O  Ministério Público e seus servidores ocupam o 3º andar do Edifício Sede com gabinetes individualizados para cada Procurador e secretaria própria que atende a todos os gabinetes</t>
  </si>
  <si>
    <t>Constituição Estadual, art. 77, §4º; Resoluções editadas pelo Ministério Público junto ao Tribunal de Contas; Portaria 47/PRES/2017.</t>
  </si>
  <si>
    <t xml:space="preserve">As atribuições estão previstas na  Resolução nº 03/2017,  em seus artigos 4º, 18, 19, 20 e 21.  </t>
  </si>
  <si>
    <t>A Diretoria de Gestão Estratégica e Inovação conta com equipes designadas para cada uma de suas unidades. O Relatório do Sistema Integrado de Gestão de Pessoas e Folha de Pagamento - SIGESP, anexo, indica os servidores lotados nas respectivas áreas.</t>
  </si>
  <si>
    <t>A Diretoria de Gestão Estratégica e Inovação e suas coordenadorias: Escritório de Planejamento Estratégico, Escritório de Projetos Estratégicos e Escritório de Gestão por Processos estão localizadas no 6º andar do edíficio Anexo do TCEMG. Ver relatório de bens patrimoniais.</t>
  </si>
  <si>
    <t>O processo de planejamento estratégico contemplou a revisão da identidade organizacional e a construção de objetivos e iniciativas para o período 2015-2020, como poderá ser verificado no Plano Estratégico 2015-2020 e na Resolução 08/2017.</t>
  </si>
  <si>
    <t>O processo de planejamento estratégico contemplou ampla análise dos vetores demográfico/social, político, econômico, tecnológico e regulatório, bem como pesquisa sobre  as macrotendências do controle externo. O diagnóstico realizado internamente incluiu a realização de  entrevistas com pessoas-chave dos vários niveis da institução, análise de informações e documentos da gestão,  governança de pessoa e de TI. Ver documento que consolida o Plano Estratégico 2015-2020, págs. 5 a 12.</t>
  </si>
  <si>
    <t>A atribuição de coordenação do processo de planejamento estratégico está prevista no art. 19 e incisos, da Resolução nº 03/2017.  Além disso, no Projeto Básico para contratação de consultoria para elaboração do Plano Estratégico atual foi definida a equipe responsável por cada etapa  de reallização dos trabalhos, bem como o cronograma. Ver Resolução nº 03/2017 e Projeto Básico, fls. 9 a 12.</t>
  </si>
  <si>
    <t>Relatório de Resultados do Plano Estratégico 2010-2014, analisado durante os trabalhos de elaboração do Plano Estratégico 2015-2019.</t>
  </si>
  <si>
    <t xml:space="preserve">O Plano Estratégico atual e Resolução 08/2017 contemplam o período 2015-2020 .  </t>
  </si>
  <si>
    <t>A Resolução n. 3/2009 estabelece as normas que regulamentam a sistematização da jurisprudência. A jurisprudência do TCEMG encontra-se sistematizada no MapJuris (http://mapjuris.tce.mg.gov.br).</t>
  </si>
  <si>
    <t>Os procedimentos para uniformização de jurisprudência e proposição, aprovação, revisão, cancelamento e restabelecimento encontram-se regulamentados, no âmbito do TCEMG, nos artigos 217 a 225 da Res. n. 12/2008 – RITCEMG. Estabeleceu-se, ainda, no art. 12, incisos VII e VIII, da Res. n. 03/2017, a competência da CSPDJ para atuar nos casos em questão.</t>
  </si>
  <si>
    <t>Ver art. 217, §1º a  225 do RITCEMG e Enunciados de Súmulas disponíveis no portal do Tribunal.</t>
  </si>
  <si>
    <t>\\egito\MMD_QATC\2017\Evidências\Domínio A\Quanto aos Ministros e Conselheiros\1.1.2</t>
  </si>
  <si>
    <t>\\egito\MMD_QATC\2017\Evidências\Domínio A\Quanto aos Ministros e Conselheiros\1.1.3</t>
  </si>
  <si>
    <t>\\egito\MMD_QATC\2017\Evidências\Domínio A\Quanto aos Ministros e Conselheiros\1.1.4</t>
  </si>
  <si>
    <t>\\egito\MMD_QATC\2017\Evidências\Domínio A\Quanto ao Ministério Público de Contas\1.3.2</t>
  </si>
  <si>
    <t xml:space="preserve">\\egito\MMD_QATC\2017\Evidências\Domínio A\Quanto aos Ministros e Conselheiros\1.1.1 </t>
  </si>
  <si>
    <t>Exemplos: Atos Presidente 369/2014 e 370/2014, DOC de 14/08/2014 - pag. 20-21.</t>
  </si>
  <si>
    <t>\\egito\MMD_QATC\2017\Evidências\Domínio C\CÓDIGO DE ÉTICA PARA MEMBROS E SERVIDORES\Código de Ética para os servidores\3.2.4</t>
  </si>
  <si>
    <t xml:space="preserve">\\egito\MMD_QATC\2017\Evidências\Domínio C\SÚMULA E JURISPRUDÊNCIA\Diretrizes gerais\4.1.1 </t>
  </si>
  <si>
    <t>\\egito\MMD_QATC\2017\Evidências\Domínio C\SÚMULA E JURISPRUDÊNCIA\Súmulas\4.2.1</t>
  </si>
  <si>
    <t>\\egito\MMD_QATC\2017\Evidências\Domínio C\SÚMULA E JURISPRUDÊNCIA\Súmulas\4.2.2</t>
  </si>
  <si>
    <t>\\egito\MMD_QATC\2017\Evidências\Domínio C\SÚMULA E JURISPRUDÊNCIA\Jurisprudência\4.3.2</t>
  </si>
  <si>
    <t>O ato normativo está em tramitação</t>
  </si>
  <si>
    <t>Sistema em desenvolvimento</t>
  </si>
  <si>
    <t>As atividades da Corregedoria são regulamentadas no Regimento Interno do próprio Tribunal</t>
  </si>
  <si>
    <t>As últimas orientações foram expedidas em 2014.</t>
  </si>
  <si>
    <t>A Resolução 07/2010 que regulamenta o Sistema de Controle Interno e a atuação da unidade de Controle Interno  como um todo, conforme disposto no seu art. 2º.</t>
  </si>
  <si>
    <t>Relatório físico a ser apresentado para a Comissão de Avaliação.                                                                                      Resultado da auditoria de férias-prêmio e regulamentares (Portaria 52/2017, expedientes , remetidos às unidades do Tribunal e o Memorando CI 17/2017).</t>
  </si>
  <si>
    <t xml:space="preserve">A Controladoria Interna pode ser acessada por meio de envio de e-mail (controladoriainterna@tce.mg.gov.br) além dos canais disponíveis na intranet. </t>
  </si>
  <si>
    <t>Conforme previsto no inciso IV do art 5º da Resolução 07/2010, todas as unidades do Tribunal tem o dever de permitiro acesso irrestrito aos documentos e informações.</t>
  </si>
  <si>
    <t>Conforme previsto no inciso X do art 10 da Resolução 07/2010, todas as unidades do Tribunal tem o dever de permitiro acesso irrestrito aos documentos e informações.</t>
  </si>
  <si>
    <t>Servidores da unidade foram e estão sendo capacitados, conforme relatório da corregedoria e expediente autorizando a capacitação no COSO em julho de 2017.</t>
  </si>
  <si>
    <t>Nos termos do parágrafo único do art. 54 da Lei Complementar 101/2000 e dos RGFs disponibilizados, a unidade de Controle Interno também assina os Relatórios.</t>
  </si>
  <si>
    <t>Portaria 074-PRES-01 - Distribuição de Equipamentos e recursos de Informática; Portaria 075-PRES-12 - Procedimentos operacionais associados ao uso de Cert. Digital; Portaria 134-PRES-09 - Acesso a Internet e uso de correio eletrônico; Portaria 048-PRES-12 - Uso de plataforma de colaboração TCE Colaborativo. A Política de Segurança da Informação está aprovada pela Resolução 11/2015.</t>
  </si>
  <si>
    <t>Após a edição da Portaria n.48/PRES/2017 o Comitê de TI definirá a Política.</t>
  </si>
  <si>
    <t xml:space="preserve">A escolha dos gestores na atual gestão foi realizada, considerando as competências técnicas, gerenciais, o perfil gerado pela ferramenta APP, embora não tenha havido o mapeamento de competências formal, que está em fase de execução.                                                    (vide pasta de evidências). </t>
  </si>
  <si>
    <t>Matérias sobre a participação ativa em debates por técnicos em membros do TCEMG (links no documento word na pasta evidências)</t>
  </si>
  <si>
    <t>Diretoria de Comunicação localiza-se no 1° subsolo do Edifício Sede, estando prevista a sua mudança para o 6° andar do edifício anexo, cujo layout já está sendo finalizado.</t>
  </si>
  <si>
    <t>O Comitê será formado com a implementação da política</t>
  </si>
  <si>
    <t>Na página de destaque das notícias do Tribunal, que são atualizadas diariamente, são divulgadas as decisões mais recentes dos colegiados. Há, também, o link da jurispridência em destaque</t>
  </si>
  <si>
    <r>
      <t xml:space="preserve">Os </t>
    </r>
    <r>
      <rPr>
        <i/>
        <sz val="12"/>
        <color rgb="FF000000"/>
        <rFont val="Tahoma"/>
        <family val="2"/>
      </rPr>
      <t>links</t>
    </r>
    <r>
      <rPr>
        <sz val="12"/>
        <color rgb="FF000000"/>
        <rFont val="Tahoma"/>
        <family val="2"/>
      </rPr>
      <t xml:space="preserve"> contém apenas o inteiro teor da decisão/deliberação, que obrigatoriamente contém ementa e o voto condutor e, eventualmente, as notas taquigráficas, nos casos em que houver discussão, divergência ou sustentação oral, nos termos regimentais; o </t>
    </r>
    <r>
      <rPr>
        <i/>
        <sz val="12"/>
        <color rgb="FF000000"/>
        <rFont val="Tahoma"/>
        <family val="2"/>
      </rPr>
      <t>link</t>
    </r>
    <r>
      <rPr>
        <sz val="12"/>
        <color rgb="FF000000"/>
        <rFont val="Tahoma"/>
        <family val="2"/>
      </rPr>
      <t xml:space="preserve"> para o parecer ministerial está disponível no ícone "Acompanhamento de processos" no Portal do Tribunal (http://www.tce.mg.gov.br/index.asp?cod_secao=5P&amp;tipo=2&amp;url=Pesquisa_Processo.asp&amp;cod_secao_menu=5K), buscando-se pelo número do processo.                               Nos termos da Portaria 45/Pres/2017, art. 5º, no dia da disponibilização da decisão no DOC são disponibilizadas as peças processuais para consulta pública.</t>
    </r>
  </si>
  <si>
    <t>\\egito\MMD_QATC\2017\Evidências\Domínio C\SÚMULA E JURISPRUDÊNCIA\Jurisprudência\4.3.3</t>
  </si>
  <si>
    <t>\\egito\MMD_QATC\2017\Evidências\Domínio C\SÚMULA E JURISPRUDÊNCIA\Jurisprudência\4.3.5</t>
  </si>
  <si>
    <t>A Corregedoria funciona em sala própria no 3º andar do Ed. Anexo, distinta do Gabinete do Conselheiro Corregedor. Vide organograma.</t>
  </si>
  <si>
    <t xml:space="preserve">\\egito\MMD_QATC\2017\Evidências\Domínio C\CONTROLE INTERNO\Unidade de Controle Interno dos Tribunais de Contas\6.2.5 </t>
  </si>
  <si>
    <t>\\egito\MMD_QATC\2017\Evidências\Domínio H\COMUNICAÇÃO COM A MÍDIA, COM OS CIDADÃOS E COM AS ORGANIZAÇÕES DA DA SOCIEDADE CIVIL\27.4 Divulgação das decisões na página do Tribunal de Contas na Internet\27.4.1</t>
  </si>
  <si>
    <t xml:space="preserve">\\egito\MMD_QATC\2017\Evidências\Domínio H\COMUNICAÇÃO COM A MÍDIA, COM OS CIDADÃOS E COM AS ORGANIZAÇÕES DA DA SOCIEDADE CIVIL\27.4 Divulgação das decisões na página do Tribunal de Contas na Internet </t>
  </si>
  <si>
    <t>Os indicadores estratégicos estão previstos no Plano de Gestão do Tribunal, em atendimento aos objetivos  constantes no Plano Estratégico. Ver arquivos disponibilizados.</t>
  </si>
  <si>
    <t xml:space="preserve">Plano Estratégico 2015-2020 -  item Resultados para a Sociedade - Fomentar o Controle Social e a Participação da Sociedade nas Ações de Controle Externo, pags. 14 a 16. O Painel de Bordo apresenta a missão e iniciativas de controle social e transparência.Mapa Estratégico. </t>
  </si>
  <si>
    <t>Até o final de 2017 o critério deverá ser cumprido</t>
  </si>
  <si>
    <t>As metas estabelecidas ainda são quantitativas</t>
  </si>
  <si>
    <t xml:space="preserve">Já foram realizados alguns inventários, porém nm não foram levantadas as fases processuais. </t>
  </si>
  <si>
    <t>O Tribunal possui agenda para deliberação dos processos em estoque</t>
  </si>
  <si>
    <t>Ver amostra de processos</t>
  </si>
  <si>
    <t>Amostra do TAG que teve monitoramento</t>
  </si>
  <si>
    <t>A Resolução nº 03/2017 e a Resolução nº 10/2011 estabelecem as atribuições da unidade de informações estratégicas e a política de fiscalização integrada. Os servidores da unidade assinam termo de responsabilidade comprometendo-se a manter as informações  etermos de responsabilidade acessadas por eles apenas no âmbito das atribuições funcionais do setor; acesso físico monitorado e restrito por meio de biometria; quanto aos dados obtidos, tratados e armazenados pelo TCEMG, há niveis de acesso de  forma compartimentada  e com soluções desejáveis de segurança da informação; as máquinas são fechadas por senha de acesso; utilização de sistema robusto de proteção anti-virus, anti spam, firewall para cada máquina individualmente (MCAFee). e termos de responsabilidade</t>
  </si>
  <si>
    <t>Memorando 108/2016, o Centro de Fiscalização Integrada e Inteligência sugeriu texto de resolução para regulamentação da classificação das informações quanto à confidencialidade. A comissão de Conselheiros foi designada pela Portaria 51/PRES/2017.</t>
  </si>
  <si>
    <t>\\egito\MMD_QATC\2017\Evidências\Domínio E\INFORMAÇÕES ESTRATÉGICAS PARA O CONTROLE EXTERNO\Cooperação Interinstitucional\12.4.1</t>
  </si>
  <si>
    <t>Não temos acompanhamento de todas as decisões, apenas de multa e restituição.</t>
  </si>
  <si>
    <t>\\egito\MMD_QATC\2017\Evidências\Domínio G\AUDITORIAS COM TEMAS ESPECÍFICOS\Auditoria de Concessões Públicas\24.2.1, 24.2.4, 24.2.5, 24.2.6</t>
  </si>
  <si>
    <t>Ação do projeto Na Ponta do Lápis em curso</t>
  </si>
  <si>
    <t>O Plano Estratégico do TCEMG 2015-2019; Política de Fiscalização Integrada; Plano de Gestão Biênio 2017-2018. O fortalecimento do controle concomitante está previsto no Plano Estratégico do TCEMG, sendo que existem ações em curso neste sentido, a exemplo das análises e levantamentos realizados pelo Suricato e os estudos para implantação de metodologia de acompanhamento da gestão dos recursos públicos. Também são realizadas atividades de controle prévio e concomitante tais como análise de editais de licitação e de concurso; obras; acompanhamento da LRF; análises dos dados de sistemas internos e externos pelo Suricato.</t>
  </si>
  <si>
    <t>Representação da Iunidade Técnica, análise de edital de concurso público</t>
  </si>
  <si>
    <t>Rol de servidores</t>
  </si>
  <si>
    <t xml:space="preserve"> Portal do Tribunal na aba Lei de Acesso à Informação.Painel de Bordo e Plano  Anual da Secretaria da Ouvidoria - 2017 estabelece ações para o fortalecimento do controle social e transparência . Nos eventos são apresentadas questões sobre a LAI e distribuidas a "Cartilha para o Cidadão Transparência Legal" . Notícias Portal.   </t>
  </si>
  <si>
    <t xml:space="preserve">http://corregedoria.tce.mg.gov.br/index.php/biblioteca/orientacoes  </t>
  </si>
  <si>
    <t xml:space="preserve">\\egito\MMD_QATC\2017\Evidências\Domínio C\CONTROLE INTERNO\Unidade de Controle Interno dos Tribunais de Contas\6.2.8 </t>
  </si>
  <si>
    <t xml:space="preserve">\\egito\MMD_QATC\2017\Evidências\Domínio C\CONTROLE INTERNO\Atividades de controle interno dos Tribunais de Contas\6.3.6  </t>
  </si>
  <si>
    <r>
      <rPr>
        <b/>
        <sz val="12"/>
        <color indexed="8"/>
        <rFont val="Tahoma"/>
        <family val="2"/>
      </rPr>
      <t>Justificativas:</t>
    </r>
    <r>
      <rPr>
        <sz val="12"/>
        <color indexed="8"/>
        <rFont val="Tahoma"/>
        <family val="2"/>
      </rPr>
      <t xml:space="preserve"> A  CONTROLADORIA  assina o Relatorio de Gestão Fiscal, em cumprimento ao art. 54, parágrafo único da Lei Complementar nº 101/2000. Mas não há emissão de parecer da Controladoria. Este procedimento está em estudo e elaboração para implementação.</t>
    </r>
  </si>
  <si>
    <t xml:space="preserve">\\egito\MMD_QATC\2017\Evidências\Domínio F\PROCESSO DE AUDITORIA DE CONFORMIDADE\Planejamento de auditorias de conformidade\18.1.1  </t>
  </si>
  <si>
    <t>\\egito\MMD_QATC\2017\Evidências\Domínio F\PROCESSO DE AUDITORIA DE CONFORMIDADE\Planejamento de auditorias de conformidade\18.1.2 e 18.1.3</t>
  </si>
  <si>
    <t>..\Evidências\Domínio C\CONTROLE INTERNO\Controle Interno\6.1.1\Resolução nº 07-2010.pdf</t>
  </si>
  <si>
    <t>A Política de Comunicação  foi aprovada pela Resolução nº 10/2017 do Tribunal Pleno em 12/07/2017, porém ainda não há o Plano.</t>
  </si>
  <si>
    <t>No Plano Estratégico TCEMG 2015-2020 está previsto, dentre as iniciativas estratégicas, o aprimoramento dos critérios e procedimentos para a constituição de processos.A Secretaria-Geral da Presidência por meio da Coordenadoria de Protocolo e Triagem têm implementado ações nesse sentido, em parceria com as diretorias técnicas. Contudo,  não há normativo sobre a matéria.</t>
  </si>
  <si>
    <t>O TCEMG adota decisões monocráticas conforme pode ser verificados nos processos: 981.079, 997.638 e 719.832</t>
  </si>
  <si>
    <t>\\egito\MMD_QATC\2017\Evidências\Domínio C\CONTROLE INTERNO\Unidade de Controle Interno dos Tribunais de Contas\6.2.7</t>
  </si>
  <si>
    <t>\\egito\MMD_QATC\2017\Evidências\Domínio C\CONTROLE INTERNO\Unidade de Controle Interno dos Tribunais de Contas\6.2.6</t>
  </si>
  <si>
    <t>http://channel.tce.mg.gov.br/channel/projeto.do?action=escopo&amp;idProjeto=263</t>
  </si>
  <si>
    <t xml:space="preserve">A  Resolução nº 08/2017 de 20/06/2017 que regulamenta procedimentos, referentes ao Sistema de Gestão Estratégica, define, nos artigos 10, III e IV; 12, II e III;  e 13, III e IV, responsabilidades e prazos para elaboração dos Planos Estratégico, de Gestão e Anual.  Além disso, o inciso I do artº 19 da Resolução do TCEMG nº 03/2017 atribui competência ao Escritório de Planejamento Estratégico para orientar a elaboração dos Planos Táticos e Operacionais (Plano de Gestão e Planos Anuais). </t>
  </si>
  <si>
    <t>Ato Normativo - Resolução nº 03/2017  - Artigo 3º - Inciso VIII e alineas a, b e c.
A Diretoria se encontra diretamente ligada à Presidência,   conforme consta no organograma anexo, também disponibilizado na internet.</t>
  </si>
  <si>
    <t>Comprometimento do Presidente e equipe, com a elaboração do Plano de Gestão, que contempla projetos e ações para os anos de 2017 e 2018. Comprometimento dos gestores que, a partir do Plano de Gestão, definiram os Planos Anuais das áreas, onde constam responsáveis, indicadores e metas. Ver Plano de Gestão e Planos Anuais e a apresentação realizada para toda a Casa, contemplando os 100 dias da atual Gestão e a divulgação de projetos prioirtários constantes dos Planos.</t>
  </si>
  <si>
    <t>Realização da apresentação dos 100 dias da Gestão, em  05/06/2017,  com ampla divulgação na intranet. Divulgação de notícias, também pela intranet, sobre projetos e ações previstas nos Planos de Gestão e Anuais. A partir de julho, será editado informativo mensal, denominado "Em sintonia com a Estratégia", a fim de informar sobre o conteúdo e o andamento dos projetos estratégicos.</t>
  </si>
  <si>
    <t>Diagrama de Verificação de Risco (DVR); SWOT; Matriz de Planejamento</t>
  </si>
  <si>
    <t>\\egito\MMD_QATC\2017\Evidências\Domínio E\CONTROLE EXTERNO CONCOMITANTE\Termos de Ajuste de Gestão e Medidas Cautelares\11.3.3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</si>
</sst>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dd/mm/yy;@"/>
    <numFmt numFmtId="166" formatCode="0.0%"/>
  </numFmts>
  <fonts count="149">
    <font>
      <sz val="11"/>
      <color theme="1"/>
      <name val="Calibri"/>
      <family val="2"/>
      <scheme val="minor"/>
    </font>
    <font>
      <sz val="11"/>
      <color indexed="8"/>
      <name val="Calibri"/>
      <family val="2"/>
    </font>
    <font>
      <sz val="10"/>
      <name val="Arial"/>
      <family val="2"/>
    </font>
    <font>
      <sz val="10"/>
      <name val="Arial"/>
      <family val="2"/>
    </font>
    <font>
      <b/>
      <sz val="9"/>
      <name val="Arial"/>
      <family val="2"/>
    </font>
    <font>
      <sz val="9"/>
      <name val="Arial"/>
      <family val="2"/>
    </font>
    <font>
      <b/>
      <sz val="8"/>
      <name val="Arial"/>
      <family val="2"/>
    </font>
    <font>
      <sz val="8"/>
      <name val="Arial"/>
      <family val="2"/>
    </font>
    <font>
      <b/>
      <sz val="10"/>
      <name val="Arial"/>
      <family val="2"/>
    </font>
    <font>
      <b/>
      <sz val="9"/>
      <name val="Arial Narrow"/>
      <family val="2"/>
    </font>
    <font>
      <b/>
      <sz val="12"/>
      <name val="Arial"/>
      <family val="2"/>
    </font>
    <font>
      <b/>
      <sz val="11"/>
      <name val="Arial"/>
      <family val="2"/>
    </font>
    <font>
      <sz val="12"/>
      <name val="Arial"/>
      <family val="2"/>
    </font>
    <font>
      <b/>
      <sz val="10"/>
      <name val="Kartika"/>
      <family val="1"/>
    </font>
    <font>
      <b/>
      <sz val="14"/>
      <name val="Arial"/>
      <family val="2"/>
    </font>
    <font>
      <sz val="11"/>
      <name val="Arial"/>
      <family val="2"/>
    </font>
    <font>
      <b/>
      <sz val="20"/>
      <color indexed="9"/>
      <name val="Arial"/>
      <family val="2"/>
    </font>
    <font>
      <b/>
      <sz val="12"/>
      <name val="Kartika"/>
      <family val="1"/>
    </font>
    <font>
      <b/>
      <sz val="16"/>
      <name val="Arial"/>
      <family val="2"/>
    </font>
    <font>
      <b/>
      <sz val="12"/>
      <name val="Tahoma"/>
      <family val="2"/>
    </font>
    <font>
      <b/>
      <sz val="11"/>
      <name val="Tahoma"/>
      <family val="2"/>
    </font>
    <font>
      <sz val="11"/>
      <color indexed="22"/>
      <name val="Arial"/>
      <family val="2"/>
    </font>
    <font>
      <sz val="11"/>
      <color indexed="8"/>
      <name val="Arial"/>
      <family val="2"/>
    </font>
    <font>
      <b/>
      <sz val="12"/>
      <name val="Arial Narrow"/>
      <family val="2"/>
    </font>
    <font>
      <sz val="16"/>
      <name val="Arial"/>
      <family val="2"/>
    </font>
    <font>
      <sz val="16"/>
      <color indexed="8"/>
      <name val="Arial"/>
      <family val="2"/>
    </font>
    <font>
      <b/>
      <sz val="18"/>
      <name val="Arial"/>
      <family val="2"/>
    </font>
    <font>
      <sz val="18"/>
      <color indexed="8"/>
      <name val="Calibri"/>
      <family val="2"/>
    </font>
    <font>
      <sz val="12"/>
      <color indexed="8"/>
      <name val="Arial"/>
      <family val="2"/>
    </font>
    <font>
      <sz val="14"/>
      <color indexed="8"/>
      <name val="Arial"/>
      <family val="2"/>
    </font>
    <font>
      <u/>
      <sz val="11"/>
      <color indexed="12"/>
      <name val="Calibri"/>
      <family val="2"/>
    </font>
    <font>
      <sz val="10"/>
      <name val="Calibri"/>
      <family val="2"/>
    </font>
    <font>
      <b/>
      <sz val="14"/>
      <name val="Arial Narrow"/>
      <family val="2"/>
    </font>
    <font>
      <b/>
      <sz val="10"/>
      <name val="Arial Narrow"/>
      <family val="2"/>
    </font>
    <font>
      <b/>
      <sz val="10"/>
      <name val="Kartika"/>
      <family val="1"/>
    </font>
    <font>
      <sz val="8"/>
      <name val="Calibri"/>
      <family val="2"/>
    </font>
    <font>
      <b/>
      <sz val="10"/>
      <name val="Tahoma"/>
      <family val="2"/>
    </font>
    <font>
      <sz val="11"/>
      <color indexed="8"/>
      <name val="Calibri"/>
      <family val="2"/>
    </font>
    <font>
      <sz val="11"/>
      <color indexed="9"/>
      <name val="Calibri"/>
      <family val="2"/>
    </font>
    <font>
      <sz val="11"/>
      <color indexed="10"/>
      <name val="Calibri"/>
      <family val="2"/>
    </font>
    <font>
      <b/>
      <sz val="11"/>
      <color indexed="8"/>
      <name val="Calibri"/>
      <family val="2"/>
    </font>
    <font>
      <b/>
      <sz val="11"/>
      <color indexed="8"/>
      <name val="Tahoma"/>
      <family val="2"/>
    </font>
    <font>
      <sz val="12"/>
      <color indexed="8"/>
      <name val="Tahoma"/>
      <family val="2"/>
    </font>
    <font>
      <sz val="8"/>
      <color indexed="10"/>
      <name val="Arial"/>
      <family val="2"/>
    </font>
    <font>
      <b/>
      <sz val="20"/>
      <color indexed="10"/>
      <name val="Arial"/>
      <family val="2"/>
    </font>
    <font>
      <sz val="9"/>
      <color indexed="10"/>
      <name val="Arial"/>
      <family val="2"/>
    </font>
    <font>
      <b/>
      <sz val="12"/>
      <color indexed="22"/>
      <name val="Arial"/>
      <family val="2"/>
    </font>
    <font>
      <sz val="9"/>
      <name val="Calibri"/>
      <family val="2"/>
    </font>
    <font>
      <b/>
      <sz val="12"/>
      <name val="Calibri"/>
      <family val="2"/>
    </font>
    <font>
      <sz val="9"/>
      <color indexed="55"/>
      <name val="Arial"/>
      <family val="2"/>
    </font>
    <font>
      <sz val="11"/>
      <color indexed="55"/>
      <name val="Calibri"/>
      <family val="2"/>
    </font>
    <font>
      <b/>
      <sz val="10"/>
      <color indexed="10"/>
      <name val="Arial"/>
      <family val="2"/>
    </font>
    <font>
      <b/>
      <sz val="11"/>
      <color indexed="22"/>
      <name val="Arial"/>
      <family val="2"/>
    </font>
    <font>
      <sz val="8"/>
      <color indexed="8"/>
      <name val="Arial"/>
      <family val="2"/>
    </font>
    <font>
      <b/>
      <sz val="9"/>
      <color indexed="8"/>
      <name val="Calibri"/>
      <family val="2"/>
    </font>
    <font>
      <sz val="8"/>
      <color indexed="9"/>
      <name val="Arial"/>
      <family val="2"/>
    </font>
    <font>
      <b/>
      <sz val="20"/>
      <color indexed="9"/>
      <name val="Arial"/>
      <family val="2"/>
    </font>
    <font>
      <sz val="9"/>
      <color indexed="23"/>
      <name val="Arial"/>
      <family val="2"/>
    </font>
    <font>
      <sz val="11"/>
      <color indexed="23"/>
      <name val="Calibri"/>
      <family val="2"/>
    </font>
    <font>
      <b/>
      <sz val="9"/>
      <color indexed="9"/>
      <name val="Arial"/>
      <family val="2"/>
    </font>
    <font>
      <b/>
      <sz val="10"/>
      <color indexed="9"/>
      <name val="Arial"/>
      <family val="2"/>
    </font>
    <font>
      <b/>
      <sz val="10"/>
      <color indexed="8"/>
      <name val="Tahoma"/>
      <family val="2"/>
    </font>
    <font>
      <sz val="10"/>
      <color indexed="8"/>
      <name val="Arial"/>
      <family val="2"/>
    </font>
    <font>
      <sz val="10"/>
      <color indexed="8"/>
      <name val="Tahoma"/>
      <family val="2"/>
    </font>
    <font>
      <sz val="14"/>
      <color indexed="8"/>
      <name val="Calibri"/>
      <family val="2"/>
    </font>
    <font>
      <sz val="11"/>
      <name val="Calibri"/>
      <family val="2"/>
    </font>
    <font>
      <b/>
      <sz val="10"/>
      <color indexed="8"/>
      <name val="Kartika"/>
      <family val="1"/>
    </font>
    <font>
      <sz val="16"/>
      <name val="Calibri"/>
      <family val="2"/>
    </font>
    <font>
      <b/>
      <sz val="16"/>
      <color indexed="8"/>
      <name val="Tahoma"/>
      <family val="2"/>
    </font>
    <font>
      <sz val="11"/>
      <color theme="1"/>
      <name val="Calibri"/>
      <family val="2"/>
      <scheme val="minor"/>
    </font>
    <font>
      <u/>
      <sz val="11"/>
      <color theme="10"/>
      <name val="Calibri"/>
      <family val="2"/>
      <scheme val="minor"/>
    </font>
    <font>
      <sz val="12"/>
      <name val="Calibri"/>
      <family val="2"/>
    </font>
    <font>
      <b/>
      <sz val="12"/>
      <color indexed="8"/>
      <name val="Tahoma"/>
      <family val="2"/>
    </font>
    <font>
      <b/>
      <sz val="12"/>
      <color theme="1"/>
      <name val="Arial"/>
      <family val="2"/>
    </font>
    <font>
      <sz val="12"/>
      <color rgb="FF000000"/>
      <name val="Arial"/>
      <family val="2"/>
    </font>
    <font>
      <sz val="14"/>
      <name val="Calibri"/>
      <family val="2"/>
    </font>
    <font>
      <b/>
      <sz val="16"/>
      <name val="Arial Narrow"/>
      <family val="2"/>
    </font>
    <font>
      <b/>
      <sz val="11"/>
      <name val="Kartika"/>
      <family val="1"/>
    </font>
    <font>
      <u/>
      <sz val="12"/>
      <color theme="10"/>
      <name val="Calibri"/>
      <family val="2"/>
      <scheme val="minor"/>
    </font>
    <font>
      <b/>
      <sz val="11"/>
      <color rgb="FF000000"/>
      <name val="Tahoma"/>
      <family val="2"/>
    </font>
    <font>
      <i/>
      <sz val="12"/>
      <color indexed="8"/>
      <name val="Tahoma"/>
      <family val="2"/>
    </font>
    <font>
      <sz val="12"/>
      <color rgb="FF000000"/>
      <name val="Tahoma"/>
      <family val="2"/>
    </font>
    <font>
      <i/>
      <sz val="12"/>
      <color rgb="FF000000"/>
      <name val="Tahoma"/>
      <family val="2"/>
    </font>
    <font>
      <sz val="12"/>
      <name val="Tahoma"/>
      <family val="2"/>
    </font>
    <font>
      <sz val="12"/>
      <name val="Calibri"/>
      <family val="2"/>
      <scheme val="minor"/>
    </font>
    <font>
      <sz val="12"/>
      <color indexed="22"/>
      <name val="Arial"/>
      <family val="2"/>
    </font>
    <font>
      <b/>
      <sz val="12"/>
      <color rgb="FFFF0000"/>
      <name val="Tahoma"/>
      <family val="2"/>
    </font>
    <font>
      <b/>
      <sz val="12"/>
      <color rgb="FF000000"/>
      <name val="Tahoma"/>
      <family val="2"/>
    </font>
    <font>
      <b/>
      <sz val="12"/>
      <color rgb="FF000000"/>
      <name val="Arial"/>
      <family val="2"/>
    </font>
    <font>
      <sz val="12"/>
      <color rgb="FFFF0000"/>
      <name val="Arial"/>
      <family val="2"/>
    </font>
    <font>
      <sz val="22"/>
      <name val="Calibri"/>
      <family val="2"/>
    </font>
    <font>
      <b/>
      <sz val="18"/>
      <name val="Arial Narrow"/>
      <family val="2"/>
    </font>
    <font>
      <sz val="14"/>
      <name val="Tahoma"/>
      <family val="2"/>
    </font>
    <font>
      <b/>
      <sz val="14"/>
      <name val="Tahoma"/>
      <family val="2"/>
    </font>
    <font>
      <b/>
      <sz val="14"/>
      <name val="Kartika"/>
      <family val="1"/>
    </font>
    <font>
      <b/>
      <sz val="16"/>
      <name val="Kartika"/>
      <family val="1"/>
    </font>
    <font>
      <b/>
      <sz val="16"/>
      <name val="Tahoma"/>
      <family val="2"/>
    </font>
    <font>
      <sz val="16"/>
      <name val="Calibri"/>
      <family val="2"/>
      <scheme val="minor"/>
    </font>
    <font>
      <sz val="16"/>
      <color rgb="FF000000"/>
      <name val="Tahoma"/>
      <family val="2"/>
    </font>
    <font>
      <sz val="16"/>
      <name val="Tahoma"/>
      <family val="2"/>
    </font>
    <font>
      <b/>
      <sz val="16"/>
      <color rgb="FF000000"/>
      <name val="Tahoma"/>
      <family val="2"/>
    </font>
    <font>
      <u/>
      <sz val="16"/>
      <color theme="10"/>
      <name val="Calibri"/>
      <family val="2"/>
      <scheme val="minor"/>
    </font>
    <font>
      <b/>
      <sz val="14"/>
      <color rgb="FF000000"/>
      <name val="Tahoma"/>
      <family val="2"/>
    </font>
    <font>
      <sz val="14"/>
      <color rgb="FF000000"/>
      <name val="Tahoma"/>
      <family val="2"/>
    </font>
    <font>
      <b/>
      <sz val="18"/>
      <color indexed="8"/>
      <name val="Calibri"/>
      <family val="2"/>
    </font>
    <font>
      <b/>
      <sz val="18"/>
      <name val="Calibri"/>
      <family val="2"/>
    </font>
    <font>
      <b/>
      <sz val="18"/>
      <name val="Calibri"/>
      <family val="2"/>
      <scheme val="minor"/>
    </font>
    <font>
      <sz val="18"/>
      <name val="Calibri"/>
      <family val="2"/>
      <scheme val="minor"/>
    </font>
    <font>
      <u/>
      <sz val="16"/>
      <color theme="10"/>
      <name val="Tahoma"/>
      <family val="2"/>
    </font>
    <font>
      <u/>
      <sz val="16"/>
      <name val="Tahoma"/>
      <family val="2"/>
    </font>
    <font>
      <sz val="16"/>
      <color indexed="8"/>
      <name val="Tahoma"/>
      <family val="2"/>
    </font>
    <font>
      <sz val="16"/>
      <color indexed="12"/>
      <name val="Tahoma"/>
      <family val="2"/>
    </font>
    <font>
      <b/>
      <sz val="20"/>
      <name val="Arial"/>
      <family val="2"/>
    </font>
    <font>
      <sz val="14"/>
      <name val="Arial"/>
      <family val="2"/>
    </font>
    <font>
      <sz val="14"/>
      <color indexed="8"/>
      <name val="Tahoma"/>
      <family val="2"/>
    </font>
    <font>
      <b/>
      <sz val="14"/>
      <color indexed="8"/>
      <name val="Tahoma"/>
      <family val="2"/>
    </font>
    <font>
      <sz val="12"/>
      <color indexed="42"/>
      <name val="Tahoma"/>
      <family val="2"/>
    </font>
    <font>
      <sz val="14"/>
      <color rgb="FFFF0000"/>
      <name val="Tahoma"/>
      <family val="2"/>
    </font>
    <font>
      <sz val="13"/>
      <color indexed="8"/>
      <name val="Tahoma"/>
      <family val="2"/>
    </font>
    <font>
      <b/>
      <sz val="13"/>
      <color indexed="8"/>
      <name val="Tahoma"/>
      <family val="2"/>
    </font>
    <font>
      <sz val="13"/>
      <color indexed="10"/>
      <name val="Tahoma"/>
      <family val="2"/>
    </font>
    <font>
      <b/>
      <sz val="13"/>
      <name val="Tahoma"/>
      <family val="2"/>
    </font>
    <font>
      <sz val="13"/>
      <name val="Tahoma"/>
      <family val="2"/>
    </font>
    <font>
      <b/>
      <sz val="13"/>
      <color rgb="FFFF0000"/>
      <name val="Tahoma"/>
      <family val="2"/>
    </font>
    <font>
      <b/>
      <sz val="13"/>
      <color rgb="FF000000"/>
      <name val="Tahoma"/>
      <family val="2"/>
    </font>
    <font>
      <sz val="13"/>
      <color rgb="FF000000"/>
      <name val="Tahoma"/>
      <family val="2"/>
    </font>
    <font>
      <b/>
      <sz val="12"/>
      <color indexed="8"/>
      <name val="Arial"/>
      <family val="2"/>
    </font>
    <font>
      <sz val="11"/>
      <color theme="1"/>
      <name val="Tahoma"/>
      <family val="2"/>
    </font>
    <font>
      <b/>
      <sz val="28"/>
      <name val="Arial"/>
      <family val="2"/>
    </font>
    <font>
      <sz val="20"/>
      <color theme="1"/>
      <name val="Calibri"/>
      <family val="2"/>
      <scheme val="minor"/>
    </font>
    <font>
      <sz val="12"/>
      <color indexed="10"/>
      <name val="Tahoma"/>
      <family val="2"/>
    </font>
    <font>
      <sz val="12"/>
      <color theme="1"/>
      <name val="Tahoma"/>
      <family val="2"/>
    </font>
    <font>
      <sz val="12"/>
      <color rgb="FFFF0000"/>
      <name val="Tahoma"/>
      <family val="2"/>
    </font>
    <font>
      <b/>
      <sz val="12"/>
      <color theme="1"/>
      <name val="Tahoma"/>
      <family val="2"/>
    </font>
    <font>
      <i/>
      <sz val="12"/>
      <color theme="1"/>
      <name val="Tahoma"/>
      <family val="2"/>
    </font>
    <font>
      <b/>
      <sz val="9"/>
      <name val="Tahoma"/>
      <family val="2"/>
    </font>
    <font>
      <sz val="9"/>
      <name val="Tahoma"/>
      <family val="2"/>
    </font>
    <font>
      <b/>
      <u/>
      <sz val="12"/>
      <color indexed="8"/>
      <name val="Tahoma"/>
      <family val="2"/>
    </font>
    <font>
      <sz val="13"/>
      <color indexed="8"/>
      <name val="Arial"/>
      <family val="2"/>
    </font>
    <font>
      <sz val="13"/>
      <color rgb="FFFF0000"/>
      <name val="Tahoma"/>
      <family val="2"/>
    </font>
    <font>
      <sz val="13"/>
      <name val="Arial"/>
      <family val="2"/>
    </font>
    <font>
      <sz val="13"/>
      <color theme="1"/>
      <name val="Arial"/>
      <family val="2"/>
    </font>
    <font>
      <sz val="12"/>
      <color indexed="22"/>
      <name val="Tahoma"/>
      <family val="2"/>
    </font>
    <font>
      <sz val="13"/>
      <color theme="1"/>
      <name val="Tahoma"/>
      <family val="2"/>
    </font>
    <font>
      <sz val="12"/>
      <color theme="1"/>
      <name val="Arial"/>
      <family val="2"/>
    </font>
    <font>
      <sz val="13"/>
      <color rgb="FF33CC33"/>
      <name val="Tahoma"/>
      <family val="2"/>
    </font>
    <font>
      <sz val="10"/>
      <color theme="1"/>
      <name val="Arial"/>
      <family val="2"/>
    </font>
    <font>
      <b/>
      <sz val="14"/>
      <color theme="1"/>
      <name val="Arial"/>
      <family val="2"/>
    </font>
    <font>
      <sz val="13"/>
      <color theme="3"/>
      <name val="Tahoma"/>
      <family val="2"/>
    </font>
  </fonts>
  <fills count="44">
    <fill>
      <patternFill patternType="none"/>
    </fill>
    <fill>
      <patternFill patternType="gray125"/>
    </fill>
    <fill>
      <patternFill patternType="solid">
        <fgColor indexed="42"/>
        <bgColor indexed="64"/>
      </patternFill>
    </fill>
    <fill>
      <patternFill patternType="solid">
        <fgColor indexed="9"/>
        <bgColor indexed="9"/>
      </patternFill>
    </fill>
    <fill>
      <patternFill patternType="solid">
        <fgColor indexed="22"/>
        <bgColor indexed="64"/>
      </patternFill>
    </fill>
    <fill>
      <patternFill patternType="solid">
        <fgColor indexed="11"/>
        <bgColor indexed="64"/>
      </patternFill>
    </fill>
    <fill>
      <patternFill patternType="solid">
        <fgColor indexed="9"/>
        <bgColor indexed="64"/>
      </patternFill>
    </fill>
    <fill>
      <patternFill patternType="solid">
        <fgColor indexed="31"/>
        <bgColor indexed="64"/>
      </patternFill>
    </fill>
    <fill>
      <patternFill patternType="solid">
        <fgColor indexed="44"/>
        <bgColor indexed="64"/>
      </patternFill>
    </fill>
    <fill>
      <patternFill patternType="solid">
        <fgColor indexed="23"/>
        <bgColor indexed="64"/>
      </patternFill>
    </fill>
    <fill>
      <patternFill patternType="solid">
        <fgColor indexed="44"/>
        <bgColor indexed="44"/>
      </patternFill>
    </fill>
    <fill>
      <patternFill patternType="solid">
        <fgColor indexed="43"/>
        <bgColor indexed="64"/>
      </patternFill>
    </fill>
    <fill>
      <patternFill patternType="solid">
        <fgColor indexed="42"/>
        <bgColor indexed="42"/>
      </patternFill>
    </fill>
    <fill>
      <patternFill patternType="solid">
        <fgColor indexed="11"/>
        <bgColor indexed="11"/>
      </patternFill>
    </fill>
    <fill>
      <patternFill patternType="solid">
        <fgColor indexed="13"/>
        <bgColor indexed="13"/>
      </patternFill>
    </fill>
    <fill>
      <patternFill patternType="solid">
        <fgColor indexed="21"/>
        <bgColor indexed="64"/>
      </patternFill>
    </fill>
    <fill>
      <patternFill patternType="solid">
        <fgColor rgb="FFFFFFFF"/>
        <bgColor rgb="FFFFFFFF"/>
      </patternFill>
    </fill>
    <fill>
      <patternFill patternType="solid">
        <fgColor rgb="FFCCFFCC"/>
        <bgColor rgb="FFCCFFCC"/>
      </patternFill>
    </fill>
    <fill>
      <patternFill patternType="solid">
        <fgColor theme="0"/>
        <bgColor indexed="64"/>
      </patternFill>
    </fill>
    <fill>
      <patternFill patternType="solid">
        <fgColor rgb="FF99CCFF"/>
        <bgColor rgb="FF99CCFF"/>
      </patternFill>
    </fill>
    <fill>
      <patternFill patternType="solid">
        <fgColor theme="0" tint="-0.24994659260841701"/>
        <bgColor indexed="22"/>
      </patternFill>
    </fill>
    <fill>
      <patternFill patternType="solid">
        <fgColor theme="0" tint="-0.24994659260841701"/>
        <bgColor indexed="64"/>
      </patternFill>
    </fill>
    <fill>
      <patternFill patternType="solid">
        <fgColor theme="0" tint="-0.24994659260841701"/>
        <bgColor rgb="FFC0C0C0"/>
      </patternFill>
    </fill>
    <fill>
      <patternFill patternType="solid">
        <fgColor theme="0" tint="-0.24994659260841701"/>
        <bgColor indexed="8"/>
      </patternFill>
    </fill>
    <fill>
      <patternFill patternType="solid">
        <fgColor theme="0" tint="-0.24994659260841701"/>
        <bgColor indexed="9"/>
      </patternFill>
    </fill>
    <fill>
      <patternFill patternType="solid">
        <fgColor theme="0" tint="-0.24994659260841701"/>
        <bgColor rgb="FFFFFFFF"/>
      </patternFill>
    </fill>
    <fill>
      <patternFill patternType="solid">
        <fgColor theme="0" tint="-0.24994659260841701"/>
        <bgColor rgb="FFCCCCCC"/>
      </patternFill>
    </fill>
    <fill>
      <patternFill patternType="solid">
        <fgColor theme="0" tint="-0.24994659260841701"/>
        <bgColor indexed="42"/>
      </patternFill>
    </fill>
    <fill>
      <patternFill patternType="solid">
        <fgColor theme="0" tint="-0.24994659260841701"/>
        <bgColor indexed="44"/>
      </patternFill>
    </fill>
    <fill>
      <patternFill patternType="solid">
        <fgColor theme="6" tint="0.59999389629810485"/>
        <bgColor indexed="64"/>
      </patternFill>
    </fill>
    <fill>
      <patternFill patternType="solid">
        <fgColor theme="0" tint="-0.14999847407452621"/>
        <bgColor indexed="22"/>
      </patternFill>
    </fill>
    <fill>
      <patternFill patternType="solid">
        <fgColor theme="0" tint="-0.14999847407452621"/>
        <bgColor indexed="64"/>
      </patternFill>
    </fill>
    <fill>
      <patternFill patternType="solid">
        <fgColor rgb="FF3399FF"/>
        <bgColor indexed="64"/>
      </patternFill>
    </fill>
    <fill>
      <patternFill patternType="solid">
        <fgColor rgb="FF99CCFF"/>
        <bgColor indexed="64"/>
      </patternFill>
    </fill>
    <fill>
      <patternFill patternType="solid">
        <fgColor rgb="FF6699FF"/>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FFFFCC"/>
        <bgColor indexed="64"/>
      </patternFill>
    </fill>
    <fill>
      <patternFill patternType="solid">
        <fgColor theme="0" tint="-0.249977111117893"/>
        <bgColor indexed="22"/>
      </patternFill>
    </fill>
    <fill>
      <patternFill patternType="solid">
        <fgColor theme="0" tint="-0.249977111117893"/>
        <bgColor rgb="FFC0C0C0"/>
      </patternFill>
    </fill>
    <fill>
      <patternFill patternType="solid">
        <fgColor rgb="FFFFFF00"/>
        <bgColor indexed="64"/>
      </patternFill>
    </fill>
  </fills>
  <borders count="9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9"/>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bottom style="medium">
        <color indexed="64"/>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thin">
        <color indexed="9"/>
      </left>
      <right style="thin">
        <color indexed="64"/>
      </right>
      <top/>
      <bottom style="thin">
        <color indexed="64"/>
      </bottom>
      <diagonal/>
    </border>
    <border>
      <left/>
      <right style="thin">
        <color indexed="9"/>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8"/>
      </left>
      <right/>
      <top style="thin">
        <color indexed="8"/>
      </top>
      <bottom style="thin">
        <color indexed="8"/>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8"/>
      </left>
      <right/>
      <top/>
      <bottom style="thin">
        <color indexed="8"/>
      </bottom>
      <diagonal/>
    </border>
    <border>
      <left style="thin">
        <color indexed="8"/>
      </left>
      <right/>
      <top style="thin">
        <color indexed="8"/>
      </top>
      <bottom/>
      <diagonal/>
    </border>
    <border>
      <left/>
      <right style="thin">
        <color indexed="64"/>
      </right>
      <top style="thin">
        <color indexed="64"/>
      </top>
      <bottom/>
      <diagonal/>
    </border>
    <border>
      <left/>
      <right/>
      <top style="thin">
        <color indexed="8"/>
      </top>
      <bottom style="thin">
        <color indexed="8"/>
      </bottom>
      <diagonal/>
    </border>
    <border>
      <left/>
      <right/>
      <top style="thin">
        <color indexed="8"/>
      </top>
      <bottom/>
      <diagonal/>
    </border>
    <border>
      <left style="thin">
        <color indexed="64"/>
      </left>
      <right/>
      <top style="thin">
        <color indexed="64"/>
      </top>
      <bottom/>
      <diagonal/>
    </border>
    <border>
      <left style="thin">
        <color indexed="64"/>
      </left>
      <right/>
      <top style="thin">
        <color indexed="8"/>
      </top>
      <bottom style="thin">
        <color indexed="8"/>
      </bottom>
      <diagonal/>
    </border>
    <border>
      <left style="thin">
        <color indexed="64"/>
      </left>
      <right/>
      <top style="thin">
        <color indexed="8"/>
      </top>
      <bottom/>
      <diagonal/>
    </border>
    <border>
      <left style="thin">
        <color indexed="64"/>
      </left>
      <right/>
      <top/>
      <bottom style="thin">
        <color indexed="8"/>
      </bottom>
      <diagonal/>
    </border>
    <border>
      <left style="thin">
        <color indexed="64"/>
      </left>
      <right style="thin">
        <color indexed="8"/>
      </right>
      <top style="thin">
        <color indexed="8"/>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auto="1"/>
      </bottom>
      <diagonal/>
    </border>
    <border>
      <left style="medium">
        <color indexed="64"/>
      </left>
      <right style="thin">
        <color indexed="64"/>
      </right>
      <top style="thin">
        <color indexed="64"/>
      </top>
      <bottom/>
      <diagonal/>
    </border>
    <border>
      <left style="thin">
        <color auto="1"/>
      </left>
      <right style="thin">
        <color auto="1"/>
      </right>
      <top/>
      <bottom/>
      <diagonal/>
    </border>
    <border>
      <left/>
      <right style="medium">
        <color indexed="64"/>
      </right>
      <top style="medium">
        <color indexed="64"/>
      </top>
      <bottom style="medium">
        <color auto="1"/>
      </bottom>
      <diagonal/>
    </border>
    <border>
      <left style="thin">
        <color auto="1"/>
      </left>
      <right style="thin">
        <color auto="1"/>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auto="1"/>
      </bottom>
      <diagonal/>
    </border>
    <border>
      <left style="thin">
        <color auto="1"/>
      </left>
      <right style="medium">
        <color auto="1"/>
      </right>
      <top/>
      <bottom style="thin">
        <color auto="1"/>
      </bottom>
      <diagonal/>
    </border>
    <border>
      <left style="medium">
        <color indexed="64"/>
      </left>
      <right style="thin">
        <color indexed="64"/>
      </right>
      <top style="medium">
        <color indexed="64"/>
      </top>
      <bottom style="thin">
        <color indexed="64"/>
      </bottom>
      <diagonal/>
    </border>
    <border>
      <left style="thin">
        <color auto="1"/>
      </left>
      <right style="medium">
        <color auto="1"/>
      </right>
      <top/>
      <bottom/>
      <diagonal/>
    </border>
    <border>
      <left style="thin">
        <color auto="1"/>
      </left>
      <right style="medium">
        <color auto="1"/>
      </right>
      <top style="medium">
        <color indexed="64"/>
      </top>
      <bottom style="medium">
        <color indexed="64"/>
      </bottom>
      <diagonal/>
    </border>
    <border>
      <left style="thin">
        <color indexed="64"/>
      </left>
      <right style="thin">
        <color indexed="64"/>
      </right>
      <top style="medium">
        <color indexed="64"/>
      </top>
      <bottom style="medium">
        <color auto="1"/>
      </bottom>
      <diagonal/>
    </border>
    <border>
      <left style="thin">
        <color indexed="64"/>
      </left>
      <right/>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auto="1"/>
      </bottom>
      <diagonal/>
    </border>
    <border>
      <left style="thin">
        <color indexed="64"/>
      </left>
      <right style="medium">
        <color indexed="64"/>
      </right>
      <top/>
      <bottom style="medium">
        <color indexed="64"/>
      </bottom>
      <diagonal/>
    </border>
    <border>
      <left style="medium">
        <color indexed="64"/>
      </left>
      <right/>
      <top style="medium">
        <color indexed="64"/>
      </top>
      <bottom style="thin">
        <color auto="1"/>
      </bottom>
      <diagonal/>
    </border>
    <border>
      <left/>
      <right style="medium">
        <color auto="1"/>
      </right>
      <top style="medium">
        <color indexed="64"/>
      </top>
      <bottom style="thin">
        <color auto="1"/>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auto="1"/>
      </bottom>
      <diagonal/>
    </border>
    <border>
      <left style="thin">
        <color indexed="64"/>
      </left>
      <right/>
      <top style="medium">
        <color indexed="64"/>
      </top>
      <bottom style="thin">
        <color indexed="64"/>
      </bottom>
      <diagonal/>
    </border>
    <border>
      <left style="medium">
        <color auto="1"/>
      </left>
      <right style="thin">
        <color auto="1"/>
      </right>
      <top style="medium">
        <color auto="1"/>
      </top>
      <bottom style="medium">
        <color auto="1"/>
      </bottom>
      <diagonal/>
    </border>
    <border>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rgb="FF000000"/>
      </top>
      <bottom style="thin">
        <color indexed="64"/>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medium">
        <color indexed="64"/>
      </right>
      <top style="thin">
        <color rgb="FF000000"/>
      </top>
      <bottom style="thin">
        <color indexed="64"/>
      </bottom>
      <diagonal/>
    </border>
  </borders>
  <cellStyleXfs count="45">
    <xf numFmtId="0" fontId="0" fillId="0" borderId="0"/>
    <xf numFmtId="0" fontId="30" fillId="0" borderId="0" applyNumberFormat="0" applyFill="0" applyBorder="0" applyAlignment="0" applyProtection="0"/>
    <xf numFmtId="0" fontId="70" fillId="0" borderId="0" applyNumberFormat="0" applyFill="0" applyBorder="0" applyAlignment="0" applyProtection="0"/>
    <xf numFmtId="0" fontId="30" fillId="0" borderId="0" applyNumberFormat="0" applyFill="0" applyBorder="0" applyAlignment="0" applyProtection="0"/>
    <xf numFmtId="0" fontId="70" fillId="0" borderId="0" applyNumberFormat="0" applyFill="0" applyBorder="0" applyAlignment="0" applyProtection="0"/>
    <xf numFmtId="0" fontId="2" fillId="0" borderId="0"/>
    <xf numFmtId="0" fontId="2" fillId="0" borderId="0"/>
    <xf numFmtId="0" fontId="3" fillId="0" borderId="0"/>
    <xf numFmtId="0" fontId="2" fillId="0" borderId="0"/>
    <xf numFmtId="0" fontId="69" fillId="0" borderId="0"/>
    <xf numFmtId="9" fontId="37"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1025">
    <xf numFmtId="0" fontId="0" fillId="0" borderId="0" xfId="0"/>
    <xf numFmtId="0" fontId="7" fillId="0" borderId="0" xfId="0" applyFont="1" applyFill="1" applyBorder="1" applyAlignment="1">
      <alignment vertical="center"/>
    </xf>
    <xf numFmtId="0" fontId="7" fillId="0" borderId="0" xfId="0" applyFont="1" applyFill="1" applyAlignment="1">
      <alignment vertical="center"/>
    </xf>
    <xf numFmtId="0" fontId="7" fillId="0" borderId="0" xfId="0" applyFont="1" applyBorder="1" applyAlignment="1">
      <alignment vertical="center"/>
    </xf>
    <xf numFmtId="0" fontId="7" fillId="0" borderId="0" xfId="0" applyFont="1" applyAlignment="1">
      <alignment vertical="center"/>
    </xf>
    <xf numFmtId="0" fontId="16" fillId="0" borderId="0" xfId="0" applyFont="1" applyFill="1" applyAlignment="1">
      <alignment horizontal="center" vertical="center"/>
    </xf>
    <xf numFmtId="0" fontId="5" fillId="0" borderId="0" xfId="0" applyFont="1"/>
    <xf numFmtId="0" fontId="0" fillId="0" borderId="0" xfId="0" applyAlignment="1">
      <alignment vertical="center"/>
    </xf>
    <xf numFmtId="0" fontId="0" fillId="0" borderId="0" xfId="0" applyAlignment="1">
      <alignment horizontal="center"/>
    </xf>
    <xf numFmtId="0" fontId="43" fillId="0" borderId="0" xfId="0" applyFont="1" applyFill="1" applyBorder="1" applyAlignment="1">
      <alignment vertical="center"/>
    </xf>
    <xf numFmtId="0" fontId="44" fillId="6" borderId="0" xfId="0" applyFont="1" applyFill="1" applyAlignment="1">
      <alignment vertical="center"/>
    </xf>
    <xf numFmtId="0" fontId="39" fillId="0" borderId="0" xfId="0" applyFont="1"/>
    <xf numFmtId="0" fontId="45" fillId="0" borderId="0" xfId="0" applyFont="1"/>
    <xf numFmtId="0" fontId="4" fillId="0" borderId="2" xfId="5" applyFont="1" applyFill="1" applyBorder="1" applyAlignment="1" applyProtection="1">
      <alignment horizontal="center" vertical="center"/>
      <protection hidden="1"/>
    </xf>
    <xf numFmtId="0" fontId="47" fillId="0" borderId="0" xfId="0" applyFont="1"/>
    <xf numFmtId="0" fontId="49" fillId="0" borderId="0" xfId="0" applyFont="1"/>
    <xf numFmtId="0" fontId="50" fillId="0" borderId="0" xfId="0" applyFont="1"/>
    <xf numFmtId="9" fontId="37" fillId="0" borderId="0" xfId="10" applyFont="1"/>
    <xf numFmtId="1" fontId="0" fillId="0" borderId="0" xfId="0" applyNumberFormat="1"/>
    <xf numFmtId="0" fontId="51" fillId="0" borderId="0" xfId="0" applyFont="1" applyFill="1" applyBorder="1" applyAlignment="1">
      <alignment horizontal="center" vertical="center" wrapText="1"/>
    </xf>
    <xf numFmtId="0" fontId="0" fillId="4" borderId="0" xfId="0" applyFill="1" applyAlignment="1">
      <alignment horizontal="center"/>
    </xf>
    <xf numFmtId="0" fontId="0" fillId="4" borderId="0" xfId="0" applyFill="1"/>
    <xf numFmtId="0" fontId="0" fillId="4" borderId="0" xfId="0" applyFill="1" applyAlignment="1">
      <alignment vertical="center"/>
    </xf>
    <xf numFmtId="0" fontId="55" fillId="0" borderId="0" xfId="0" applyFont="1" applyFill="1" applyBorder="1" applyAlignment="1">
      <alignment vertical="center"/>
    </xf>
    <xf numFmtId="0" fontId="56" fillId="6" borderId="0" xfId="0" applyFont="1" applyFill="1" applyAlignment="1">
      <alignment vertical="center"/>
    </xf>
    <xf numFmtId="0" fontId="38" fillId="0" borderId="0" xfId="0" applyFont="1"/>
    <xf numFmtId="0" fontId="38" fillId="0" borderId="0" xfId="0" applyFont="1" applyBorder="1"/>
    <xf numFmtId="1" fontId="38" fillId="0" borderId="0" xfId="0" applyNumberFormat="1" applyFont="1" applyBorder="1"/>
    <xf numFmtId="9" fontId="38" fillId="0" borderId="0" xfId="10" applyFont="1" applyBorder="1"/>
    <xf numFmtId="164" fontId="57" fillId="0" borderId="0" xfId="0" applyNumberFormat="1" applyFont="1"/>
    <xf numFmtId="0" fontId="57" fillId="0" borderId="0" xfId="0" applyFont="1"/>
    <xf numFmtId="2" fontId="57" fillId="0" borderId="0" xfId="0" applyNumberFormat="1" applyFont="1"/>
    <xf numFmtId="0" fontId="58" fillId="0" borderId="0" xfId="0" applyFont="1"/>
    <xf numFmtId="0" fontId="38" fillId="0" borderId="0" xfId="0" applyFont="1" applyAlignment="1">
      <alignment vertical="center"/>
    </xf>
    <xf numFmtId="1" fontId="38" fillId="0" borderId="0" xfId="0" applyNumberFormat="1" applyFont="1"/>
    <xf numFmtId="0" fontId="47" fillId="0" borderId="0" xfId="0" applyFont="1" applyAlignment="1">
      <alignment horizontal="center"/>
    </xf>
    <xf numFmtId="0" fontId="8" fillId="12" borderId="37" xfId="0" applyFont="1" applyFill="1" applyBorder="1" applyAlignment="1">
      <alignment horizontal="center" vertical="center" wrapText="1"/>
    </xf>
    <xf numFmtId="0" fontId="47" fillId="0" borderId="0" xfId="0" applyFont="1" applyBorder="1"/>
    <xf numFmtId="0" fontId="8" fillId="12" borderId="6" xfId="0" applyFont="1" applyFill="1" applyBorder="1" applyAlignment="1">
      <alignment horizontal="center" vertical="center" wrapText="1"/>
    </xf>
    <xf numFmtId="0" fontId="0" fillId="0" borderId="0" xfId="0" applyAlignment="1">
      <alignment horizontal="left"/>
    </xf>
    <xf numFmtId="0" fontId="8" fillId="12" borderId="40" xfId="0" applyFont="1" applyFill="1" applyBorder="1" applyAlignment="1">
      <alignment horizontal="center" vertical="center" wrapText="1"/>
    </xf>
    <xf numFmtId="0" fontId="8" fillId="12" borderId="6" xfId="0" applyFont="1" applyFill="1" applyBorder="1" applyAlignment="1">
      <alignment horizontal="left" vertical="center" wrapText="1"/>
    </xf>
    <xf numFmtId="0" fontId="8" fillId="12" borderId="47" xfId="0" applyFont="1" applyFill="1" applyBorder="1" applyAlignment="1">
      <alignment horizontal="left" vertical="center" wrapText="1"/>
    </xf>
    <xf numFmtId="0" fontId="8" fillId="12" borderId="46" xfId="0" applyFont="1" applyFill="1" applyBorder="1" applyAlignment="1">
      <alignment horizontal="left" vertical="center" wrapText="1"/>
    </xf>
    <xf numFmtId="0" fontId="32" fillId="0" borderId="2" xfId="0" applyFont="1" applyFill="1" applyBorder="1" applyAlignment="1">
      <alignment horizontal="center" vertical="center" wrapText="1"/>
    </xf>
    <xf numFmtId="0" fontId="64" fillId="0" borderId="0" xfId="0" applyFont="1" applyAlignment="1">
      <alignment horizontal="center"/>
    </xf>
    <xf numFmtId="0" fontId="0" fillId="0" borderId="0" xfId="0" applyBorder="1"/>
    <xf numFmtId="0" fontId="67" fillId="0" borderId="0" xfId="0" applyFont="1" applyFill="1" applyAlignment="1">
      <alignment horizontal="center" vertical="center"/>
    </xf>
    <xf numFmtId="0" fontId="47" fillId="0" borderId="0" xfId="0" applyFont="1" applyFill="1" applyBorder="1" applyAlignment="1">
      <alignment horizontal="center"/>
    </xf>
    <xf numFmtId="0" fontId="34" fillId="30" borderId="6" xfId="0" applyFont="1" applyFill="1" applyBorder="1" applyAlignment="1">
      <alignment horizontal="center" vertical="center"/>
    </xf>
    <xf numFmtId="0" fontId="61" fillId="30" borderId="6" xfId="0" applyFont="1" applyFill="1" applyBorder="1" applyAlignment="1">
      <alignment horizontal="left" vertical="center" wrapText="1"/>
    </xf>
    <xf numFmtId="0" fontId="34" fillId="30" borderId="6" xfId="0" applyFont="1" applyFill="1" applyBorder="1" applyAlignment="1">
      <alignment horizontal="center" vertical="center" wrapText="1"/>
    </xf>
    <xf numFmtId="0" fontId="34" fillId="30" borderId="37" xfId="0" applyFont="1" applyFill="1" applyBorder="1" applyAlignment="1">
      <alignment horizontal="center" vertical="center" wrapText="1"/>
    </xf>
    <xf numFmtId="0" fontId="61" fillId="30" borderId="46" xfId="0" applyFont="1" applyFill="1" applyBorder="1" applyAlignment="1">
      <alignment horizontal="left" vertical="center" wrapText="1"/>
    </xf>
    <xf numFmtId="0" fontId="8" fillId="30" borderId="37" xfId="0" applyFont="1" applyFill="1" applyBorder="1" applyAlignment="1">
      <alignment horizontal="center" vertical="center" wrapText="1"/>
    </xf>
    <xf numFmtId="0" fontId="4" fillId="30" borderId="18" xfId="5" applyFont="1" applyFill="1" applyBorder="1" applyAlignment="1" applyProtection="1">
      <alignment horizontal="center" vertical="center" wrapText="1"/>
      <protection hidden="1"/>
    </xf>
    <xf numFmtId="0" fontId="66" fillId="30" borderId="37" xfId="0" applyFont="1" applyFill="1" applyBorder="1" applyAlignment="1">
      <alignment horizontal="center" vertical="center" wrapText="1"/>
    </xf>
    <xf numFmtId="0" fontId="8" fillId="30" borderId="40" xfId="0" applyFont="1" applyFill="1" applyBorder="1" applyAlignment="1">
      <alignment horizontal="center" vertical="center" wrapText="1"/>
    </xf>
    <xf numFmtId="0" fontId="61" fillId="30" borderId="48" xfId="0" applyFont="1" applyFill="1" applyBorder="1" applyAlignment="1">
      <alignment horizontal="left" vertical="center" wrapText="1"/>
    </xf>
    <xf numFmtId="2" fontId="61" fillId="30" borderId="46" xfId="0" applyNumberFormat="1" applyFont="1" applyFill="1" applyBorder="1" applyAlignment="1">
      <alignment horizontal="left" vertical="center" wrapText="1"/>
    </xf>
    <xf numFmtId="0" fontId="34" fillId="30" borderId="37" xfId="0" applyFont="1" applyFill="1" applyBorder="1" applyAlignment="1">
      <alignment horizontal="center" vertical="center"/>
    </xf>
    <xf numFmtId="0" fontId="34" fillId="30" borderId="41" xfId="0" applyFont="1" applyFill="1" applyBorder="1" applyAlignment="1">
      <alignment horizontal="center" vertical="center"/>
    </xf>
    <xf numFmtId="0" fontId="36" fillId="30" borderId="46" xfId="0" applyFont="1" applyFill="1" applyBorder="1" applyAlignment="1">
      <alignment horizontal="left" vertical="center" wrapText="1"/>
    </xf>
    <xf numFmtId="0" fontId="36" fillId="30" borderId="37" xfId="0" applyFont="1" applyFill="1" applyBorder="1" applyAlignment="1">
      <alignment horizontal="center" vertical="center" wrapText="1"/>
    </xf>
    <xf numFmtId="0" fontId="61" fillId="30" borderId="37" xfId="0" applyFont="1" applyFill="1" applyBorder="1" applyAlignment="1">
      <alignment horizontal="center" vertical="center" wrapText="1"/>
    </xf>
    <xf numFmtId="0" fontId="4" fillId="6" borderId="2" xfId="5" applyFont="1" applyFill="1" applyBorder="1" applyAlignment="1" applyProtection="1">
      <alignment horizontal="center" vertical="center"/>
      <protection hidden="1"/>
    </xf>
    <xf numFmtId="0" fontId="5" fillId="0" borderId="12" xfId="5" applyFont="1" applyFill="1" applyBorder="1" applyAlignment="1" applyProtection="1">
      <alignment horizontal="left" vertical="center" wrapText="1"/>
      <protection locked="0"/>
    </xf>
    <xf numFmtId="0" fontId="70" fillId="0" borderId="12" xfId="4" applyFill="1" applyBorder="1" applyAlignment="1" applyProtection="1">
      <alignment vertical="center" wrapText="1"/>
      <protection locked="0"/>
    </xf>
    <xf numFmtId="0" fontId="78" fillId="0" borderId="12" xfId="4" applyFont="1" applyFill="1" applyBorder="1" applyAlignment="1" applyProtection="1">
      <alignment vertical="center" wrapText="1"/>
      <protection locked="0"/>
    </xf>
    <xf numFmtId="0" fontId="70" fillId="21" borderId="12" xfId="4" applyFont="1" applyFill="1" applyBorder="1" applyAlignment="1" applyProtection="1">
      <alignment vertical="center" wrapText="1"/>
      <protection locked="0"/>
    </xf>
    <xf numFmtId="0" fontId="70" fillId="6" borderId="12" xfId="4" applyFill="1" applyBorder="1" applyAlignment="1" applyProtection="1">
      <alignment vertical="center" wrapText="1"/>
      <protection locked="0"/>
    </xf>
    <xf numFmtId="0" fontId="78" fillId="6" borderId="12" xfId="4" applyFont="1" applyFill="1" applyBorder="1" applyAlignment="1" applyProtection="1">
      <alignment vertical="center" wrapText="1"/>
      <protection locked="0"/>
    </xf>
    <xf numFmtId="0" fontId="70" fillId="6" borderId="12" xfId="4" applyFill="1" applyBorder="1" applyAlignment="1" applyProtection="1">
      <alignment vertical="top" wrapText="1"/>
      <protection locked="0"/>
    </xf>
    <xf numFmtId="0" fontId="70" fillId="6" borderId="12" xfId="4" applyFill="1" applyBorder="1" applyAlignment="1" applyProtection="1">
      <alignment horizontal="justify" vertical="top" wrapText="1"/>
      <protection locked="0"/>
    </xf>
    <xf numFmtId="0" fontId="11" fillId="21" borderId="12" xfId="5" applyFont="1" applyFill="1" applyBorder="1" applyAlignment="1" applyProtection="1">
      <alignment horizontal="left" vertical="center" wrapText="1"/>
      <protection locked="0"/>
    </xf>
    <xf numFmtId="0" fontId="70" fillId="0" borderId="12" xfId="4" applyFill="1" applyBorder="1" applyAlignment="1" applyProtection="1">
      <alignment horizontal="left" vertical="center" wrapText="1"/>
      <protection locked="0"/>
    </xf>
    <xf numFmtId="0" fontId="6" fillId="0" borderId="12" xfId="5" applyFont="1" applyFill="1" applyBorder="1" applyAlignment="1" applyProtection="1">
      <alignment horizontal="left" vertical="center" wrapText="1"/>
      <protection locked="0"/>
    </xf>
    <xf numFmtId="0" fontId="10" fillId="0" borderId="12" xfId="5" applyFont="1" applyFill="1" applyBorder="1" applyAlignment="1" applyProtection="1">
      <alignment horizontal="left" vertical="center" wrapText="1"/>
      <protection locked="0"/>
    </xf>
    <xf numFmtId="0" fontId="70" fillId="21" borderId="12" xfId="4" applyFont="1" applyFill="1" applyBorder="1" applyAlignment="1" applyProtection="1">
      <alignment horizontal="left" vertical="center" wrapText="1"/>
      <protection locked="0"/>
    </xf>
    <xf numFmtId="0" fontId="4" fillId="0" borderId="12" xfId="5" applyFont="1" applyFill="1" applyBorder="1" applyAlignment="1" applyProtection="1">
      <alignment horizontal="left" vertical="center"/>
      <protection locked="0"/>
    </xf>
    <xf numFmtId="0" fontId="70" fillId="0" borderId="12" xfId="4" applyFill="1" applyBorder="1" applyAlignment="1" applyProtection="1">
      <alignment horizontal="left" vertical="center"/>
      <protection locked="0"/>
    </xf>
    <xf numFmtId="0" fontId="4" fillId="0" borderId="12" xfId="5" applyFont="1" applyFill="1" applyBorder="1" applyAlignment="1" applyProtection="1">
      <alignment horizontal="left" vertical="center" wrapText="1"/>
      <protection locked="0"/>
    </xf>
    <xf numFmtId="0" fontId="5" fillId="0" borderId="12" xfId="5" applyFont="1" applyFill="1" applyBorder="1" applyAlignment="1" applyProtection="1">
      <alignment horizontal="left" vertical="center"/>
      <protection locked="0"/>
    </xf>
    <xf numFmtId="0" fontId="10" fillId="21" borderId="12" xfId="5" applyFont="1" applyFill="1" applyBorder="1" applyAlignment="1" applyProtection="1">
      <alignment horizontal="left" vertical="center"/>
      <protection locked="0"/>
    </xf>
    <xf numFmtId="0" fontId="32" fillId="12" borderId="6" xfId="0" applyFont="1" applyFill="1" applyBorder="1" applyAlignment="1">
      <alignment horizontal="center" vertical="center" wrapText="1"/>
    </xf>
    <xf numFmtId="0" fontId="61" fillId="30" borderId="46" xfId="0" applyFont="1" applyFill="1" applyBorder="1" applyAlignment="1">
      <alignment horizontal="left" vertical="top" wrapText="1"/>
    </xf>
    <xf numFmtId="0" fontId="61" fillId="30" borderId="46" xfId="0" applyFont="1" applyFill="1" applyBorder="1" applyAlignment="1">
      <alignment horizontal="left" wrapText="1"/>
    </xf>
    <xf numFmtId="0" fontId="13" fillId="30" borderId="37" xfId="0" applyFont="1" applyFill="1" applyBorder="1" applyAlignment="1">
      <alignment horizontal="center" vertical="center" wrapText="1"/>
    </xf>
    <xf numFmtId="0" fontId="8" fillId="12" borderId="6" xfId="0" applyFont="1" applyFill="1" applyBorder="1" applyAlignment="1">
      <alignment vertical="center" wrapText="1"/>
    </xf>
    <xf numFmtId="0" fontId="64" fillId="37" borderId="2" xfId="0" applyFont="1" applyFill="1" applyBorder="1" applyAlignment="1">
      <alignment horizontal="center" vertical="center" wrapText="1"/>
    </xf>
    <xf numFmtId="0" fontId="14" fillId="7" borderId="0" xfId="5" applyFont="1" applyFill="1" applyAlignment="1" applyProtection="1">
      <alignment vertical="center" wrapText="1"/>
      <protection locked="0"/>
    </xf>
    <xf numFmtId="0" fontId="10" fillId="12" borderId="12" xfId="0" applyFont="1" applyFill="1" applyBorder="1" applyAlignment="1" applyProtection="1">
      <alignment horizontal="left" vertical="center" wrapText="1"/>
      <protection locked="0"/>
    </xf>
    <xf numFmtId="0" fontId="10" fillId="3" borderId="12" xfId="5" applyFont="1" applyFill="1" applyBorder="1" applyAlignment="1" applyProtection="1">
      <alignment horizontal="center" vertical="center"/>
      <protection locked="0"/>
    </xf>
    <xf numFmtId="0" fontId="77" fillId="20" borderId="12" xfId="0" applyFont="1" applyFill="1" applyBorder="1" applyAlignment="1" applyProtection="1">
      <alignment horizontal="center" vertical="center"/>
      <protection locked="0"/>
    </xf>
    <xf numFmtId="14" fontId="8" fillId="0" borderId="12" xfId="0" applyNumberFormat="1" applyFont="1" applyBorder="1" applyAlignment="1" applyProtection="1">
      <alignment horizontal="center" vertical="center"/>
      <protection locked="0"/>
    </xf>
    <xf numFmtId="0" fontId="29" fillId="10" borderId="2" xfId="0" applyFont="1" applyFill="1" applyBorder="1" applyAlignment="1" applyProtection="1">
      <alignment horizontal="center" vertical="center" wrapText="1"/>
      <protection locked="0"/>
    </xf>
    <xf numFmtId="0" fontId="29" fillId="10" borderId="12" xfId="0" applyFont="1" applyFill="1" applyBorder="1" applyAlignment="1" applyProtection="1">
      <alignment horizontal="center" vertical="center" wrapText="1"/>
      <protection locked="0"/>
    </xf>
    <xf numFmtId="0" fontId="11" fillId="21" borderId="12" xfId="5" applyFont="1" applyFill="1" applyBorder="1" applyAlignment="1" applyProtection="1">
      <alignment horizontal="center" vertical="center" wrapText="1"/>
      <protection locked="0"/>
    </xf>
    <xf numFmtId="0" fontId="41" fillId="20" borderId="12" xfId="0" applyFont="1" applyFill="1" applyBorder="1" applyAlignment="1" applyProtection="1">
      <alignment horizontal="center" vertical="center" wrapText="1"/>
      <protection locked="0"/>
    </xf>
    <xf numFmtId="0" fontId="8" fillId="0" borderId="12" xfId="0" applyNumberFormat="1" applyFont="1" applyBorder="1" applyAlignment="1" applyProtection="1">
      <alignment horizontal="center" vertical="center"/>
      <protection locked="0"/>
    </xf>
    <xf numFmtId="0" fontId="32" fillId="10" borderId="12" xfId="0" applyFont="1" applyFill="1" applyBorder="1" applyAlignment="1" applyProtection="1">
      <alignment horizontal="center" vertical="center" wrapText="1"/>
      <protection locked="0"/>
    </xf>
    <xf numFmtId="0" fontId="4" fillId="0" borderId="12" xfId="5" applyFont="1" applyFill="1" applyBorder="1" applyAlignment="1" applyProtection="1">
      <alignment horizontal="center" vertical="center" wrapText="1"/>
      <protection locked="0"/>
    </xf>
    <xf numFmtId="0" fontId="47" fillId="0" borderId="25" xfId="0" applyFont="1" applyBorder="1" applyProtection="1">
      <protection locked="0"/>
    </xf>
    <xf numFmtId="0" fontId="47" fillId="0" borderId="12" xfId="0" applyFont="1" applyBorder="1" applyProtection="1">
      <protection locked="0"/>
    </xf>
    <xf numFmtId="0" fontId="71" fillId="0" borderId="12" xfId="0" applyFont="1" applyBorder="1" applyProtection="1">
      <protection locked="0"/>
    </xf>
    <xf numFmtId="0" fontId="22" fillId="20" borderId="12" xfId="0" applyFont="1" applyFill="1" applyBorder="1" applyAlignment="1" applyProtection="1">
      <alignment horizontal="center" vertical="center" wrapText="1"/>
      <protection locked="0"/>
    </xf>
    <xf numFmtId="0" fontId="62" fillId="0" borderId="12" xfId="0" applyFont="1" applyFill="1" applyBorder="1" applyAlignment="1" applyProtection="1">
      <alignment horizontal="center" vertical="center" wrapText="1"/>
      <protection locked="0"/>
    </xf>
    <xf numFmtId="14" fontId="8" fillId="0" borderId="12" xfId="14" applyNumberFormat="1" applyFont="1" applyBorder="1" applyAlignment="1" applyProtection="1">
      <alignment horizontal="center" vertical="center"/>
      <protection locked="0"/>
    </xf>
    <xf numFmtId="0" fontId="1" fillId="20" borderId="12" xfId="0" applyFont="1" applyFill="1" applyBorder="1" applyAlignment="1" applyProtection="1">
      <alignment horizontal="center" vertical="center" wrapText="1"/>
      <protection locked="0"/>
    </xf>
    <xf numFmtId="0" fontId="11" fillId="21" borderId="12" xfId="0" applyNumberFormat="1" applyFont="1" applyFill="1" applyBorder="1" applyAlignment="1" applyProtection="1">
      <alignment horizontal="center" vertical="center"/>
      <protection locked="0"/>
    </xf>
    <xf numFmtId="14" fontId="10" fillId="0" borderId="12" xfId="0" applyNumberFormat="1" applyFont="1" applyBorder="1" applyAlignment="1" applyProtection="1">
      <alignment horizontal="center" vertical="center"/>
      <protection locked="0"/>
    </xf>
    <xf numFmtId="0" fontId="4" fillId="3" borderId="12" xfId="5" applyFont="1" applyFill="1" applyBorder="1" applyAlignment="1" applyProtection="1">
      <alignment horizontal="center" vertical="center"/>
      <protection locked="0"/>
    </xf>
    <xf numFmtId="14" fontId="11" fillId="21" borderId="12" xfId="0" applyNumberFormat="1" applyFont="1" applyFill="1" applyBorder="1" applyAlignment="1" applyProtection="1">
      <alignment horizontal="center" vertical="center"/>
      <protection locked="0"/>
    </xf>
    <xf numFmtId="0" fontId="61" fillId="0" borderId="12" xfId="0" applyFont="1" applyFill="1" applyBorder="1" applyAlignment="1" applyProtection="1">
      <alignment horizontal="left" vertical="center" wrapText="1"/>
      <protection locked="0"/>
    </xf>
    <xf numFmtId="0" fontId="8" fillId="0" borderId="12" xfId="0" applyFont="1" applyFill="1" applyBorder="1" applyAlignment="1" applyProtection="1">
      <alignment horizontal="center" vertical="center" wrapText="1"/>
      <protection locked="0"/>
    </xf>
    <xf numFmtId="0" fontId="11" fillId="24" borderId="12" xfId="5" applyFont="1" applyFill="1" applyBorder="1" applyAlignment="1" applyProtection="1">
      <alignment horizontal="center" vertical="center"/>
      <protection locked="0"/>
    </xf>
    <xf numFmtId="0" fontId="61" fillId="0" borderId="12" xfId="0" applyFont="1" applyFill="1" applyBorder="1" applyAlignment="1" applyProtection="1">
      <alignment horizontal="center" vertical="center" wrapText="1"/>
      <protection locked="0"/>
    </xf>
    <xf numFmtId="0" fontId="10" fillId="17" borderId="12" xfId="0" applyFont="1" applyFill="1" applyBorder="1" applyAlignment="1" applyProtection="1">
      <alignment horizontal="left" vertical="center" wrapText="1"/>
      <protection locked="0"/>
    </xf>
    <xf numFmtId="0" fontId="41" fillId="21" borderId="12" xfId="0" applyFont="1" applyFill="1" applyBorder="1" applyAlignment="1" applyProtection="1">
      <alignment horizontal="left" vertical="center" wrapText="1"/>
      <protection locked="0"/>
    </xf>
    <xf numFmtId="0" fontId="72" fillId="0" borderId="12" xfId="0" applyFont="1" applyFill="1" applyBorder="1" applyAlignment="1" applyProtection="1">
      <alignment vertical="center" wrapText="1"/>
      <protection locked="0"/>
    </xf>
    <xf numFmtId="0" fontId="65" fillId="21" borderId="12" xfId="0" applyFont="1" applyFill="1" applyBorder="1" applyProtection="1">
      <protection locked="0"/>
    </xf>
    <xf numFmtId="0" fontId="11" fillId="27" borderId="12" xfId="0" applyFont="1" applyFill="1" applyBorder="1" applyAlignment="1" applyProtection="1">
      <alignment horizontal="center" vertical="center" wrapText="1"/>
      <protection locked="0"/>
    </xf>
    <xf numFmtId="0" fontId="4" fillId="0" borderId="12" xfId="5" applyFont="1" applyFill="1" applyBorder="1" applyAlignment="1" applyProtection="1">
      <alignment vertical="center"/>
      <protection locked="0"/>
    </xf>
    <xf numFmtId="0" fontId="32" fillId="19" borderId="12" xfId="0" applyFont="1" applyFill="1" applyBorder="1" applyAlignment="1" applyProtection="1">
      <alignment horizontal="left" vertical="center" wrapText="1"/>
      <protection locked="0"/>
    </xf>
    <xf numFmtId="0" fontId="33" fillId="0" borderId="12" xfId="0" applyFont="1" applyFill="1" applyBorder="1" applyAlignment="1" applyProtection="1">
      <alignment horizontal="center" vertical="center" wrapText="1"/>
      <protection locked="0"/>
    </xf>
    <xf numFmtId="0" fontId="4" fillId="3" borderId="12" xfId="5" applyFont="1" applyFill="1" applyBorder="1" applyAlignment="1" applyProtection="1">
      <alignment horizontal="left" vertical="center" wrapText="1"/>
      <protection locked="0"/>
    </xf>
    <xf numFmtId="0" fontId="72" fillId="0" borderId="12" xfId="0" applyFont="1" applyFill="1" applyBorder="1" applyAlignment="1" applyProtection="1">
      <alignment horizontal="center" vertical="center" wrapText="1"/>
      <protection locked="0"/>
    </xf>
    <xf numFmtId="0" fontId="8" fillId="12" borderId="12" xfId="0" applyFont="1" applyFill="1" applyBorder="1" applyAlignment="1" applyProtection="1">
      <alignment horizontal="center" vertical="center" wrapText="1"/>
      <protection locked="0"/>
    </xf>
    <xf numFmtId="0" fontId="11" fillId="21" borderId="12" xfId="5" applyFont="1" applyFill="1" applyBorder="1" applyAlignment="1" applyProtection="1">
      <alignment vertical="center"/>
      <protection locked="0"/>
    </xf>
    <xf numFmtId="0" fontId="61" fillId="0" borderId="12" xfId="0" applyFont="1" applyFill="1" applyBorder="1" applyAlignment="1" applyProtection="1">
      <alignment horizontal="center" vertical="center"/>
      <protection locked="0"/>
    </xf>
    <xf numFmtId="0" fontId="11" fillId="21" borderId="12" xfId="0" applyFont="1" applyFill="1" applyBorder="1" applyAlignment="1" applyProtection="1">
      <alignment horizontal="center" vertical="center" wrapText="1"/>
      <protection locked="0"/>
    </xf>
    <xf numFmtId="0" fontId="10" fillId="0" borderId="12" xfId="0" applyFont="1" applyFill="1" applyBorder="1" applyAlignment="1" applyProtection="1">
      <alignment horizontal="center" vertical="center" wrapText="1"/>
      <protection locked="0"/>
    </xf>
    <xf numFmtId="0" fontId="4" fillId="0" borderId="12" xfId="5" applyFont="1" applyFill="1" applyBorder="1" applyAlignment="1" applyProtection="1">
      <alignment horizontal="center" vertical="center"/>
      <protection locked="0"/>
    </xf>
    <xf numFmtId="0" fontId="34" fillId="0" borderId="12" xfId="0" applyFont="1" applyFill="1" applyBorder="1" applyAlignment="1" applyProtection="1">
      <alignment horizontal="center" vertical="center" wrapText="1"/>
      <protection locked="0"/>
    </xf>
    <xf numFmtId="0" fontId="36" fillId="0" borderId="12" xfId="0" applyFont="1" applyFill="1" applyBorder="1" applyAlignment="1" applyProtection="1">
      <alignment vertical="center" wrapText="1"/>
      <protection locked="0"/>
    </xf>
    <xf numFmtId="0" fontId="10" fillId="12" borderId="12" xfId="0" applyFont="1" applyFill="1" applyBorder="1" applyAlignment="1" applyProtection="1">
      <alignment horizontal="center" vertical="center" wrapText="1"/>
      <protection locked="0"/>
    </xf>
    <xf numFmtId="0" fontId="46" fillId="21" borderId="12" xfId="5" applyFont="1" applyFill="1" applyBorder="1" applyAlignment="1" applyProtection="1">
      <alignment horizontal="left" vertical="center" wrapText="1"/>
      <protection locked="0"/>
    </xf>
    <xf numFmtId="0" fontId="71" fillId="21" borderId="12" xfId="0" applyFont="1" applyFill="1" applyBorder="1" applyAlignment="1" applyProtection="1">
      <alignment horizontal="left" vertical="center"/>
      <protection locked="0"/>
    </xf>
    <xf numFmtId="0" fontId="47" fillId="0" borderId="18" xfId="0" applyFont="1" applyBorder="1" applyProtection="1">
      <protection locked="0"/>
    </xf>
    <xf numFmtId="0" fontId="47" fillId="0" borderId="6" xfId="0" applyFont="1" applyBorder="1" applyProtection="1">
      <protection locked="0"/>
    </xf>
    <xf numFmtId="0" fontId="47" fillId="0" borderId="0" xfId="0" applyFont="1" applyProtection="1">
      <protection locked="0"/>
    </xf>
    <xf numFmtId="0" fontId="47" fillId="0" borderId="0" xfId="0" applyFont="1" applyBorder="1" applyProtection="1">
      <protection locked="0"/>
    </xf>
    <xf numFmtId="0" fontId="48" fillId="0" borderId="0" xfId="0" applyFont="1" applyFill="1" applyBorder="1" applyAlignment="1" applyProtection="1">
      <alignment vertical="center"/>
      <protection locked="0"/>
    </xf>
    <xf numFmtId="1" fontId="48" fillId="0" borderId="0" xfId="0" applyNumberFormat="1" applyFont="1" applyFill="1" applyBorder="1" applyAlignment="1" applyProtection="1">
      <alignment horizontal="center" vertical="center"/>
      <protection locked="0"/>
    </xf>
    <xf numFmtId="14" fontId="90" fillId="0" borderId="0" xfId="0" applyNumberFormat="1" applyFont="1" applyBorder="1" applyProtection="1">
      <protection locked="0"/>
    </xf>
    <xf numFmtId="0" fontId="18" fillId="12" borderId="2" xfId="0" applyFont="1" applyFill="1" applyBorder="1" applyAlignment="1" applyProtection="1">
      <alignment horizontal="center" vertical="center" wrapText="1"/>
      <protection hidden="1"/>
    </xf>
    <xf numFmtId="0" fontId="18" fillId="3" borderId="2" xfId="5" applyFont="1" applyFill="1" applyBorder="1" applyAlignment="1" applyProtection="1">
      <alignment horizontal="center" vertical="center" wrapText="1"/>
      <protection hidden="1"/>
    </xf>
    <xf numFmtId="0" fontId="18" fillId="0" borderId="2" xfId="5" applyFont="1" applyFill="1" applyBorder="1" applyAlignment="1" applyProtection="1">
      <alignment horizontal="center" vertical="center"/>
      <protection hidden="1"/>
    </xf>
    <xf numFmtId="0" fontId="18" fillId="6" borderId="2" xfId="5" applyFont="1" applyFill="1" applyBorder="1" applyAlignment="1" applyProtection="1">
      <alignment horizontal="center" vertical="center"/>
      <protection hidden="1"/>
    </xf>
    <xf numFmtId="0" fontId="68" fillId="20" borderId="2" xfId="0" applyFont="1" applyFill="1" applyBorder="1" applyAlignment="1" applyProtection="1">
      <alignment horizontal="center" vertical="center" wrapText="1"/>
      <protection hidden="1"/>
    </xf>
    <xf numFmtId="0" fontId="25" fillId="10" borderId="2" xfId="0" applyFont="1" applyFill="1" applyBorder="1" applyAlignment="1" applyProtection="1">
      <alignment horizontal="center" vertical="center" wrapText="1"/>
      <protection hidden="1"/>
    </xf>
    <xf numFmtId="0" fontId="18" fillId="21" borderId="2" xfId="5" applyFont="1" applyFill="1" applyBorder="1" applyAlignment="1" applyProtection="1">
      <alignment horizontal="center" vertical="center" wrapText="1"/>
      <protection hidden="1"/>
    </xf>
    <xf numFmtId="0" fontId="96" fillId="20" borderId="2" xfId="0" applyFont="1" applyFill="1" applyBorder="1" applyAlignment="1" applyProtection="1">
      <alignment horizontal="center" vertical="center" wrapText="1"/>
      <protection hidden="1"/>
    </xf>
    <xf numFmtId="0" fontId="76" fillId="10" borderId="2" xfId="0" applyFont="1" applyFill="1" applyBorder="1" applyAlignment="1" applyProtection="1">
      <alignment horizontal="center" vertical="center" wrapText="1"/>
      <protection hidden="1"/>
    </xf>
    <xf numFmtId="0" fontId="67" fillId="0" borderId="2" xfId="0" applyFont="1" applyBorder="1" applyAlignment="1" applyProtection="1">
      <alignment horizontal="center"/>
      <protection hidden="1"/>
    </xf>
    <xf numFmtId="0" fontId="25" fillId="0" borderId="2" xfId="0" applyFont="1" applyFill="1" applyBorder="1" applyAlignment="1" applyProtection="1">
      <alignment horizontal="center" vertical="center" wrapText="1"/>
      <protection hidden="1"/>
    </xf>
    <xf numFmtId="0" fontId="76" fillId="10" borderId="2" xfId="0" applyFont="1" applyFill="1" applyBorder="1" applyAlignment="1" applyProtection="1">
      <alignment horizontal="left" vertical="center" wrapText="1"/>
      <protection hidden="1"/>
    </xf>
    <xf numFmtId="0" fontId="18" fillId="0" borderId="2" xfId="5" applyFont="1" applyFill="1" applyBorder="1" applyAlignment="1" applyProtection="1">
      <alignment horizontal="center" vertical="center" wrapText="1"/>
      <protection hidden="1"/>
    </xf>
    <xf numFmtId="0" fontId="97" fillId="0" borderId="2" xfId="0" applyFont="1" applyBorder="1" applyAlignment="1" applyProtection="1">
      <alignment horizontal="center"/>
      <protection hidden="1"/>
    </xf>
    <xf numFmtId="0" fontId="98" fillId="0" borderId="2" xfId="0" applyFont="1" applyBorder="1" applyAlignment="1" applyProtection="1">
      <alignment horizontal="center" vertical="center" wrapText="1"/>
      <protection hidden="1"/>
    </xf>
    <xf numFmtId="0" fontId="18" fillId="18" borderId="2" xfId="5" applyFont="1" applyFill="1" applyBorder="1" applyAlignment="1" applyProtection="1">
      <alignment horizontal="center" vertical="center"/>
      <protection hidden="1"/>
    </xf>
    <xf numFmtId="0" fontId="99" fillId="18" borderId="2" xfId="5" applyFont="1" applyFill="1" applyBorder="1" applyAlignment="1" applyProtection="1">
      <alignment horizontal="center" vertical="center"/>
      <protection hidden="1"/>
    </xf>
    <xf numFmtId="0" fontId="76" fillId="19" borderId="2" xfId="0" applyFont="1" applyFill="1" applyBorder="1" applyAlignment="1" applyProtection="1">
      <alignment horizontal="center" vertical="center" wrapText="1"/>
      <protection hidden="1"/>
    </xf>
    <xf numFmtId="0" fontId="97" fillId="18" borderId="2" xfId="0" applyFont="1" applyFill="1" applyBorder="1" applyAlignment="1" applyProtection="1">
      <alignment horizontal="center"/>
      <protection hidden="1"/>
    </xf>
    <xf numFmtId="0" fontId="76" fillId="0" borderId="2" xfId="5" applyFont="1" applyFill="1" applyBorder="1" applyAlignment="1" applyProtection="1">
      <alignment horizontal="center" vertical="center" wrapText="1"/>
      <protection hidden="1"/>
    </xf>
    <xf numFmtId="0" fontId="18" fillId="0" borderId="2" xfId="0" applyFont="1" applyFill="1" applyBorder="1" applyAlignment="1" applyProtection="1">
      <alignment horizontal="center" vertical="center" wrapText="1"/>
      <protection hidden="1"/>
    </xf>
    <xf numFmtId="0" fontId="67" fillId="0" borderId="2" xfId="0" applyFont="1" applyFill="1" applyBorder="1" applyAlignment="1" applyProtection="1">
      <alignment horizontal="center"/>
      <protection hidden="1"/>
    </xf>
    <xf numFmtId="0" fontId="67" fillId="6" borderId="2" xfId="0" applyFont="1" applyFill="1" applyBorder="1" applyAlignment="1" applyProtection="1">
      <alignment horizontal="center"/>
      <protection hidden="1"/>
    </xf>
    <xf numFmtId="0" fontId="67" fillId="0" borderId="0" xfId="0" applyFont="1" applyFill="1" applyBorder="1" applyAlignment="1" applyProtection="1">
      <alignment horizontal="center" vertical="center"/>
      <protection locked="0"/>
    </xf>
    <xf numFmtId="0" fontId="14" fillId="3" borderId="2" xfId="5" applyFont="1" applyFill="1" applyBorder="1" applyAlignment="1" applyProtection="1">
      <alignment horizontal="center" vertical="center" wrapText="1"/>
      <protection hidden="1"/>
    </xf>
    <xf numFmtId="0" fontId="14" fillId="12" borderId="2" xfId="0" applyFont="1" applyFill="1" applyBorder="1" applyAlignment="1" applyProtection="1">
      <alignment horizontal="center" vertical="center" wrapText="1"/>
      <protection locked="0"/>
    </xf>
    <xf numFmtId="0" fontId="14" fillId="3" borderId="2" xfId="5" applyFont="1" applyFill="1" applyBorder="1" applyAlignment="1" applyProtection="1">
      <alignment horizontal="center" vertical="center" wrapText="1"/>
      <protection locked="0"/>
    </xf>
    <xf numFmtId="0" fontId="14" fillId="0" borderId="2" xfId="5" applyFont="1" applyFill="1" applyBorder="1" applyAlignment="1" applyProtection="1">
      <alignment horizontal="center" vertical="center"/>
      <protection locked="0"/>
    </xf>
    <xf numFmtId="0" fontId="14" fillId="6" borderId="2" xfId="5" applyFont="1" applyFill="1" applyBorder="1" applyAlignment="1" applyProtection="1">
      <alignment horizontal="center" vertical="center"/>
      <protection locked="0"/>
    </xf>
    <xf numFmtId="0" fontId="14" fillId="12" borderId="2" xfId="0" applyFont="1" applyFill="1" applyBorder="1" applyAlignment="1" applyProtection="1">
      <alignment horizontal="left" vertical="center" wrapText="1"/>
      <protection locked="0"/>
    </xf>
    <xf numFmtId="0" fontId="75" fillId="0" borderId="2" xfId="0" applyFont="1" applyBorder="1" applyProtection="1">
      <protection locked="0"/>
    </xf>
    <xf numFmtId="0" fontId="102" fillId="22" borderId="2" xfId="0" applyFont="1" applyFill="1" applyBorder="1" applyAlignment="1" applyProtection="1">
      <alignment horizontal="center" vertical="center" wrapText="1"/>
      <protection locked="0"/>
    </xf>
    <xf numFmtId="0" fontId="103" fillId="0" borderId="2" xfId="0" applyFont="1" applyBorder="1" applyAlignment="1" applyProtection="1">
      <alignment horizontal="center" vertical="center" wrapText="1"/>
      <protection locked="0"/>
    </xf>
    <xf numFmtId="0" fontId="14" fillId="18" borderId="2" xfId="5" applyFont="1" applyFill="1" applyBorder="1" applyAlignment="1" applyProtection="1">
      <alignment horizontal="center" vertical="center"/>
      <protection locked="0"/>
    </xf>
    <xf numFmtId="0" fontId="14" fillId="3" borderId="2" xfId="5" applyFont="1" applyFill="1" applyBorder="1" applyAlignment="1" applyProtection="1">
      <alignment horizontal="left" vertical="center" wrapText="1"/>
      <protection locked="0"/>
    </xf>
    <xf numFmtId="0" fontId="14" fillId="21" borderId="2" xfId="5" applyFont="1" applyFill="1" applyBorder="1" applyAlignment="1" applyProtection="1">
      <alignment vertical="center"/>
      <protection locked="0"/>
    </xf>
    <xf numFmtId="0" fontId="14" fillId="0" borderId="2" xfId="5" applyFont="1" applyFill="1" applyBorder="1" applyAlignment="1" applyProtection="1">
      <alignment vertical="center"/>
      <protection locked="0"/>
    </xf>
    <xf numFmtId="0" fontId="14" fillId="0" borderId="2" xfId="5" applyFont="1" applyFill="1" applyBorder="1" applyAlignment="1" applyProtection="1">
      <alignment horizontal="center" vertical="center" wrapText="1"/>
      <protection locked="0"/>
    </xf>
    <xf numFmtId="0" fontId="32" fillId="12" borderId="2" xfId="0" applyFont="1" applyFill="1" applyBorder="1" applyAlignment="1">
      <alignment horizontal="center" vertical="center" wrapText="1"/>
    </xf>
    <xf numFmtId="0" fontId="32" fillId="10" borderId="2" xfId="0" applyFont="1" applyFill="1" applyBorder="1" applyAlignment="1" applyProtection="1">
      <alignment horizontal="center" vertical="center" wrapText="1"/>
      <protection locked="0"/>
    </xf>
    <xf numFmtId="0" fontId="32" fillId="19" borderId="2" xfId="0" applyFont="1" applyFill="1" applyBorder="1" applyAlignment="1" applyProtection="1">
      <alignment horizontal="center" vertical="center" wrapText="1"/>
      <protection locked="0"/>
    </xf>
    <xf numFmtId="0" fontId="40" fillId="31" borderId="2" xfId="0" applyFont="1" applyFill="1" applyBorder="1" applyAlignment="1" applyProtection="1">
      <alignment horizontal="center" vertical="center"/>
      <protection hidden="1"/>
    </xf>
    <xf numFmtId="0" fontId="40" fillId="31" borderId="6" xfId="0" applyFont="1" applyFill="1" applyBorder="1" applyAlignment="1" applyProtection="1">
      <alignment vertical="center"/>
      <protection hidden="1"/>
    </xf>
    <xf numFmtId="0" fontId="40" fillId="31" borderId="1" xfId="0" applyFont="1" applyFill="1" applyBorder="1" applyAlignment="1" applyProtection="1">
      <alignment vertical="center"/>
      <protection hidden="1"/>
    </xf>
    <xf numFmtId="0" fontId="40" fillId="31" borderId="3" xfId="0" applyFont="1" applyFill="1" applyBorder="1" applyAlignment="1" applyProtection="1">
      <alignment vertical="center"/>
      <protection hidden="1"/>
    </xf>
    <xf numFmtId="0" fontId="54" fillId="31" borderId="2" xfId="0" applyFont="1" applyFill="1" applyBorder="1" applyAlignment="1" applyProtection="1">
      <alignment horizontal="center" vertical="center" wrapText="1"/>
      <protection hidden="1"/>
    </xf>
    <xf numFmtId="0" fontId="4" fillId="31" borderId="2" xfId="0" applyFont="1" applyFill="1" applyBorder="1" applyAlignment="1" applyProtection="1">
      <alignment horizontal="center" vertical="center"/>
      <protection hidden="1"/>
    </xf>
    <xf numFmtId="0" fontId="4" fillId="31" borderId="1" xfId="0" applyFont="1" applyFill="1" applyBorder="1" applyAlignment="1" applyProtection="1">
      <alignment vertical="center"/>
      <protection hidden="1"/>
    </xf>
    <xf numFmtId="0" fontId="5" fillId="31" borderId="1" xfId="0" applyFont="1" applyFill="1" applyBorder="1" applyAlignment="1" applyProtection="1">
      <alignment vertical="center"/>
      <protection hidden="1"/>
    </xf>
    <xf numFmtId="1" fontId="4" fillId="31" borderId="2" xfId="0" applyNumberFormat="1" applyFont="1" applyFill="1" applyBorder="1" applyAlignment="1" applyProtection="1">
      <alignment horizontal="center" vertical="center"/>
      <protection hidden="1"/>
    </xf>
    <xf numFmtId="1" fontId="4" fillId="31" borderId="3" xfId="0" applyNumberFormat="1" applyFont="1" applyFill="1" applyBorder="1" applyAlignment="1" applyProtection="1">
      <alignment horizontal="center" vertical="center"/>
      <protection hidden="1"/>
    </xf>
    <xf numFmtId="0" fontId="4" fillId="0" borderId="2" xfId="0" applyFont="1" applyBorder="1" applyAlignment="1" applyProtection="1">
      <alignment horizontal="center" vertical="center"/>
      <protection hidden="1"/>
    </xf>
    <xf numFmtId="0" fontId="4" fillId="0" borderId="14" xfId="0" applyFont="1" applyBorder="1" applyAlignment="1" applyProtection="1">
      <alignment vertical="center"/>
      <protection hidden="1"/>
    </xf>
    <xf numFmtId="0" fontId="4" fillId="0" borderId="15" xfId="0" applyFont="1" applyBorder="1" applyAlignment="1" applyProtection="1">
      <alignment vertical="center"/>
      <protection hidden="1"/>
    </xf>
    <xf numFmtId="0" fontId="5" fillId="0" borderId="15" xfId="0" applyFont="1" applyBorder="1" applyAlignment="1" applyProtection="1">
      <alignment vertical="center"/>
      <protection hidden="1"/>
    </xf>
    <xf numFmtId="0" fontId="5" fillId="0" borderId="16" xfId="0" applyFont="1" applyBorder="1" applyAlignment="1" applyProtection="1">
      <alignment vertical="center"/>
      <protection hidden="1"/>
    </xf>
    <xf numFmtId="1" fontId="4" fillId="0" borderId="2" xfId="0" applyNumberFormat="1" applyFont="1" applyBorder="1" applyAlignment="1" applyProtection="1">
      <alignment horizontal="center" vertical="center"/>
      <protection hidden="1"/>
    </xf>
    <xf numFmtId="1" fontId="4" fillId="0" borderId="3" xfId="0" applyNumberFormat="1" applyFont="1" applyBorder="1" applyAlignment="1" applyProtection="1">
      <alignment horizontal="center" vertical="center"/>
      <protection hidden="1"/>
    </xf>
    <xf numFmtId="0" fontId="4" fillId="0" borderId="1" xfId="0" applyFont="1" applyBorder="1" applyAlignment="1" applyProtection="1">
      <alignment vertical="center" wrapText="1"/>
      <protection hidden="1"/>
    </xf>
    <xf numFmtId="0" fontId="4" fillId="0" borderId="1" xfId="0" applyFont="1" applyBorder="1" applyAlignment="1" applyProtection="1">
      <alignment vertical="center"/>
      <protection hidden="1"/>
    </xf>
    <xf numFmtId="0" fontId="0" fillId="4" borderId="0" xfId="0" applyFill="1" applyAlignment="1" applyProtection="1">
      <alignment horizontal="center"/>
      <protection hidden="1"/>
    </xf>
    <xf numFmtId="0" fontId="0" fillId="4" borderId="0" xfId="0" applyFill="1" applyProtection="1">
      <protection hidden="1"/>
    </xf>
    <xf numFmtId="0" fontId="0" fillId="4" borderId="21" xfId="0" applyFill="1" applyBorder="1" applyProtection="1">
      <protection hidden="1"/>
    </xf>
    <xf numFmtId="0" fontId="0" fillId="4" borderId="0" xfId="0" applyFill="1" applyAlignment="1" applyProtection="1">
      <alignment vertical="center"/>
      <protection hidden="1"/>
    </xf>
    <xf numFmtId="0" fontId="0" fillId="4" borderId="0" xfId="0" applyFill="1" applyBorder="1" applyProtection="1">
      <protection hidden="1"/>
    </xf>
    <xf numFmtId="0" fontId="8" fillId="4" borderId="0" xfId="0" applyFont="1" applyFill="1" applyAlignment="1" applyProtection="1">
      <alignment horizontal="center"/>
      <protection hidden="1"/>
    </xf>
    <xf numFmtId="0" fontId="7" fillId="4" borderId="0" xfId="0" applyFont="1" applyFill="1" applyAlignment="1" applyProtection="1">
      <alignment horizontal="center"/>
      <protection hidden="1"/>
    </xf>
    <xf numFmtId="165" fontId="0" fillId="4" borderId="0" xfId="0" applyNumberFormat="1" applyFill="1" applyAlignment="1" applyProtection="1">
      <alignment vertical="center"/>
      <protection hidden="1"/>
    </xf>
    <xf numFmtId="0" fontId="7" fillId="0" borderId="0" xfId="0" applyFont="1" applyAlignment="1" applyProtection="1">
      <alignment vertical="center"/>
      <protection hidden="1"/>
    </xf>
    <xf numFmtId="0" fontId="14" fillId="31" borderId="0" xfId="0" applyFont="1" applyFill="1" applyBorder="1" applyAlignment="1" applyProtection="1">
      <alignment vertical="center"/>
      <protection hidden="1"/>
    </xf>
    <xf numFmtId="0" fontId="7" fillId="31" borderId="0" xfId="0" applyFont="1" applyFill="1" applyBorder="1" applyAlignment="1" applyProtection="1">
      <alignment vertical="center"/>
      <protection hidden="1"/>
    </xf>
    <xf numFmtId="0" fontId="53" fillId="31" borderId="0" xfId="0" applyFont="1" applyFill="1" applyBorder="1" applyAlignment="1" applyProtection="1">
      <alignment vertical="center"/>
      <protection hidden="1"/>
    </xf>
    <xf numFmtId="0" fontId="10" fillId="0" borderId="0" xfId="0" applyFont="1" applyFill="1" applyBorder="1" applyAlignment="1" applyProtection="1">
      <alignment vertical="center"/>
      <protection hidden="1"/>
    </xf>
    <xf numFmtId="0" fontId="7" fillId="0" borderId="0" xfId="0" applyFont="1" applyFill="1" applyBorder="1" applyAlignment="1" applyProtection="1">
      <alignment vertical="center"/>
      <protection hidden="1"/>
    </xf>
    <xf numFmtId="0" fontId="59" fillId="0" borderId="0"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vertical="center"/>
      <protection hidden="1"/>
    </xf>
    <xf numFmtId="9" fontId="5" fillId="0" borderId="0" xfId="10" applyFont="1" applyFill="1" applyBorder="1" applyAlignment="1" applyProtection="1">
      <alignment horizontal="center" vertical="center"/>
      <protection hidden="1"/>
    </xf>
    <xf numFmtId="0" fontId="10" fillId="40" borderId="26" xfId="0" applyFont="1" applyFill="1" applyBorder="1" applyAlignment="1" applyProtection="1">
      <alignment horizontal="center" vertical="center"/>
      <protection hidden="1"/>
    </xf>
    <xf numFmtId="0" fontId="8" fillId="7" borderId="3" xfId="0" applyFont="1" applyFill="1" applyBorder="1" applyAlignment="1" applyProtection="1">
      <alignment horizontal="center" vertical="center"/>
      <protection hidden="1"/>
    </xf>
    <xf numFmtId="0" fontId="60" fillId="0" borderId="0" xfId="0" applyFont="1" applyFill="1" applyBorder="1" applyAlignment="1" applyProtection="1">
      <alignment horizontal="center" vertical="center"/>
      <protection hidden="1"/>
    </xf>
    <xf numFmtId="9" fontId="60" fillId="0" borderId="0" xfId="0" applyNumberFormat="1" applyFont="1" applyFill="1" applyBorder="1" applyAlignment="1" applyProtection="1">
      <alignment horizontal="center" vertical="center"/>
      <protection hidden="1"/>
    </xf>
    <xf numFmtId="0" fontId="7" fillId="0" borderId="0" xfId="0" applyFont="1" applyBorder="1" applyAlignment="1" applyProtection="1">
      <alignment vertical="center"/>
      <protection hidden="1"/>
    </xf>
    <xf numFmtId="0" fontId="7" fillId="6" borderId="0" xfId="0" applyFont="1" applyFill="1" applyAlignment="1" applyProtection="1">
      <alignment vertical="center"/>
      <protection hidden="1"/>
    </xf>
    <xf numFmtId="0" fontId="7" fillId="6" borderId="0" xfId="0" applyFont="1" applyFill="1" applyBorder="1" applyAlignment="1" applyProtection="1">
      <alignment vertical="center"/>
      <protection hidden="1"/>
    </xf>
    <xf numFmtId="0" fontId="18" fillId="4" borderId="0" xfId="0" applyFont="1" applyFill="1" applyBorder="1" applyAlignment="1" applyProtection="1">
      <alignment vertical="center"/>
      <protection hidden="1"/>
    </xf>
    <xf numFmtId="0" fontId="7" fillId="4" borderId="0" xfId="0" applyFont="1" applyFill="1" applyBorder="1" applyAlignment="1" applyProtection="1">
      <alignment vertical="center"/>
      <protection hidden="1"/>
    </xf>
    <xf numFmtId="0" fontId="14" fillId="6" borderId="0" xfId="0" applyFont="1" applyFill="1" applyBorder="1" applyAlignment="1" applyProtection="1">
      <alignment vertical="center"/>
      <protection hidden="1"/>
    </xf>
    <xf numFmtId="1" fontId="10" fillId="0" borderId="20" xfId="0" applyNumberFormat="1" applyFont="1" applyBorder="1" applyAlignment="1" applyProtection="1">
      <alignment horizontal="center" vertical="center"/>
      <protection hidden="1"/>
    </xf>
    <xf numFmtId="9" fontId="46" fillId="9" borderId="8" xfId="10" applyNumberFormat="1" applyFont="1" applyFill="1" applyBorder="1" applyAlignment="1" applyProtection="1">
      <alignment horizontal="center" vertical="center"/>
      <protection hidden="1"/>
    </xf>
    <xf numFmtId="0" fontId="33" fillId="10" borderId="7" xfId="0" applyFont="1" applyFill="1" applyBorder="1" applyAlignment="1" applyProtection="1">
      <alignment horizontal="center" vertical="center" wrapText="1"/>
      <protection hidden="1"/>
    </xf>
    <xf numFmtId="0" fontId="10" fillId="12" borderId="6" xfId="0" applyFont="1" applyFill="1" applyBorder="1" applyAlignment="1" applyProtection="1">
      <alignment horizontal="left" vertical="center" wrapText="1"/>
      <protection hidden="1"/>
    </xf>
    <xf numFmtId="0" fontId="10" fillId="0" borderId="2" xfId="5" applyFont="1" applyBorder="1" applyAlignment="1" applyProtection="1">
      <alignment vertical="center"/>
      <protection hidden="1"/>
    </xf>
    <xf numFmtId="0" fontId="10" fillId="0" borderId="6" xfId="5" applyFont="1" applyBorder="1" applyAlignment="1" applyProtection="1">
      <alignment horizontal="center" vertical="center"/>
      <protection hidden="1"/>
    </xf>
    <xf numFmtId="0" fontId="77" fillId="20" borderId="6" xfId="0" applyFont="1" applyFill="1" applyBorder="1" applyAlignment="1" applyProtection="1">
      <alignment horizontal="center" vertical="center"/>
      <protection hidden="1"/>
    </xf>
    <xf numFmtId="0" fontId="42" fillId="0" borderId="2" xfId="0" applyFont="1" applyBorder="1" applyAlignment="1" applyProtection="1">
      <alignment horizontal="left" vertical="center" wrapText="1"/>
      <protection hidden="1"/>
    </xf>
    <xf numFmtId="0" fontId="83" fillId="0" borderId="2" xfId="0" applyFont="1" applyBorder="1" applyAlignment="1" applyProtection="1">
      <alignment horizontal="left" vertical="center" wrapText="1"/>
      <protection hidden="1"/>
    </xf>
    <xf numFmtId="0" fontId="41" fillId="20" borderId="2" xfId="0" applyFont="1" applyFill="1" applyBorder="1" applyAlignment="1" applyProtection="1">
      <alignment horizontal="left" vertical="center" wrapText="1"/>
      <protection hidden="1"/>
    </xf>
    <xf numFmtId="0" fontId="17" fillId="20" borderId="6" xfId="0" applyFont="1" applyFill="1" applyBorder="1" applyAlignment="1" applyProtection="1">
      <alignment horizontal="center" vertical="center"/>
      <protection hidden="1"/>
    </xf>
    <xf numFmtId="0" fontId="42" fillId="0" borderId="2" xfId="0" applyFont="1" applyBorder="1" applyAlignment="1" applyProtection="1">
      <alignment vertical="center" wrapText="1"/>
      <protection hidden="1"/>
    </xf>
    <xf numFmtId="0" fontId="72" fillId="20" borderId="2" xfId="0" applyFont="1" applyFill="1" applyBorder="1" applyAlignment="1" applyProtection="1">
      <alignment horizontal="left" vertical="center" wrapText="1"/>
      <protection hidden="1"/>
    </xf>
    <xf numFmtId="0" fontId="72" fillId="20" borderId="6" xfId="0" applyFont="1" applyFill="1" applyBorder="1" applyAlignment="1" applyProtection="1">
      <alignment horizontal="left" vertical="center" wrapText="1"/>
      <protection hidden="1"/>
    </xf>
    <xf numFmtId="0" fontId="28" fillId="10" borderId="6" xfId="0" applyFont="1" applyFill="1" applyBorder="1" applyAlignment="1" applyProtection="1">
      <alignment horizontal="center" vertical="center" wrapText="1"/>
      <protection hidden="1"/>
    </xf>
    <xf numFmtId="0" fontId="10" fillId="12" borderId="2" xfId="0" applyFont="1" applyFill="1" applyBorder="1" applyAlignment="1" applyProtection="1">
      <alignment horizontal="center" vertical="center" wrapText="1"/>
      <protection hidden="1"/>
    </xf>
    <xf numFmtId="0" fontId="10" fillId="0" borderId="2" xfId="0" applyFont="1" applyBorder="1" applyAlignment="1" applyProtection="1">
      <alignment horizontal="center" vertical="center" wrapText="1"/>
      <protection hidden="1"/>
    </xf>
    <xf numFmtId="0" fontId="42" fillId="0" borderId="2" xfId="0" applyFont="1" applyBorder="1" applyAlignment="1" applyProtection="1">
      <alignment horizontal="center" vertical="center" wrapText="1"/>
      <protection hidden="1"/>
    </xf>
    <xf numFmtId="0" fontId="42" fillId="0" borderId="6" xfId="0" applyFont="1" applyBorder="1" applyAlignment="1" applyProtection="1">
      <alignment horizontal="center" vertical="center" wrapText="1"/>
      <protection hidden="1"/>
    </xf>
    <xf numFmtId="0" fontId="85" fillId="20" borderId="6" xfId="0" applyFont="1" applyFill="1" applyBorder="1" applyAlignment="1" applyProtection="1">
      <alignment horizontal="center" vertical="center" wrapText="1"/>
      <protection hidden="1"/>
    </xf>
    <xf numFmtId="0" fontId="72" fillId="20" borderId="2" xfId="0" applyFont="1" applyFill="1" applyBorder="1" applyAlignment="1" applyProtection="1">
      <alignment horizontal="center" vertical="center" wrapText="1"/>
      <protection hidden="1"/>
    </xf>
    <xf numFmtId="0" fontId="72" fillId="20" borderId="6" xfId="0" applyFont="1" applyFill="1" applyBorder="1" applyAlignment="1" applyProtection="1">
      <alignment horizontal="center" vertical="center" wrapText="1"/>
      <protection hidden="1"/>
    </xf>
    <xf numFmtId="0" fontId="28" fillId="20" borderId="6" xfId="0" applyFont="1" applyFill="1" applyBorder="1" applyAlignment="1" applyProtection="1">
      <alignment horizontal="center" vertical="center" wrapText="1"/>
      <protection hidden="1"/>
    </xf>
    <xf numFmtId="0" fontId="23" fillId="10" borderId="6" xfId="0" applyFont="1" applyFill="1" applyBorder="1" applyAlignment="1" applyProtection="1">
      <alignment horizontal="center" vertical="center" wrapText="1"/>
      <protection hidden="1"/>
    </xf>
    <xf numFmtId="0" fontId="28" fillId="0" borderId="6" xfId="0" applyFont="1" applyFill="1" applyBorder="1" applyAlignment="1" applyProtection="1">
      <alignment horizontal="center" vertical="center" wrapText="1"/>
      <protection hidden="1"/>
    </xf>
    <xf numFmtId="0" fontId="71" fillId="0" borderId="6" xfId="0" applyFont="1" applyBorder="1" applyProtection="1">
      <protection hidden="1"/>
    </xf>
    <xf numFmtId="0" fontId="42" fillId="3" borderId="2" xfId="0" applyFont="1" applyFill="1" applyBorder="1" applyAlignment="1" applyProtection="1">
      <alignment horizontal="left" vertical="center" wrapText="1"/>
      <protection hidden="1"/>
    </xf>
    <xf numFmtId="0" fontId="28" fillId="0" borderId="6" xfId="0" applyFont="1" applyBorder="1" applyAlignment="1" applyProtection="1">
      <alignment horizontal="center" vertical="center" wrapText="1"/>
      <protection hidden="1"/>
    </xf>
    <xf numFmtId="0" fontId="10" fillId="17" borderId="2" xfId="0" applyFont="1" applyFill="1" applyBorder="1" applyAlignment="1" applyProtection="1">
      <alignment horizontal="center" vertical="center" wrapText="1"/>
      <protection hidden="1"/>
    </xf>
    <xf numFmtId="0" fontId="74" fillId="22" borderId="6" xfId="0" applyFont="1" applyFill="1" applyBorder="1" applyAlignment="1" applyProtection="1">
      <alignment horizontal="center" vertical="center" wrapText="1"/>
      <protection hidden="1"/>
    </xf>
    <xf numFmtId="0" fontId="42" fillId="0" borderId="2" xfId="0" applyFont="1" applyBorder="1" applyAlignment="1" applyProtection="1">
      <alignment horizontal="justify" vertical="center" wrapText="1"/>
      <protection hidden="1"/>
    </xf>
    <xf numFmtId="0" fontId="11" fillId="0" borderId="2" xfId="0" applyFont="1" applyBorder="1" applyAlignment="1" applyProtection="1">
      <alignment horizontal="center" vertical="center" wrapText="1"/>
      <protection hidden="1"/>
    </xf>
    <xf numFmtId="0" fontId="79" fillId="22" borderId="2" xfId="0" applyFont="1" applyFill="1" applyBorder="1" applyAlignment="1" applyProtection="1">
      <alignment vertical="center" wrapText="1"/>
      <protection hidden="1"/>
    </xf>
    <xf numFmtId="0" fontId="19" fillId="22" borderId="2" xfId="0" applyFont="1" applyFill="1" applyBorder="1" applyAlignment="1" applyProtection="1">
      <alignment horizontal="center" vertical="center" wrapText="1"/>
      <protection hidden="1"/>
    </xf>
    <xf numFmtId="0" fontId="12" fillId="22" borderId="6" xfId="0" applyFont="1" applyFill="1" applyBorder="1" applyAlignment="1" applyProtection="1">
      <alignment horizontal="center" vertical="center" wrapText="1"/>
      <protection hidden="1"/>
    </xf>
    <xf numFmtId="0" fontId="19" fillId="22" borderId="6" xfId="0" applyFont="1" applyFill="1" applyBorder="1" applyAlignment="1" applyProtection="1">
      <alignment horizontal="left" vertical="center" wrapText="1"/>
      <protection hidden="1"/>
    </xf>
    <xf numFmtId="0" fontId="42" fillId="16" borderId="2" xfId="0" applyFont="1" applyFill="1" applyBorder="1" applyAlignment="1" applyProtection="1">
      <alignment vertical="center" wrapText="1"/>
      <protection hidden="1"/>
    </xf>
    <xf numFmtId="0" fontId="10" fillId="17" borderId="6" xfId="0" applyFont="1" applyFill="1" applyBorder="1" applyAlignment="1" applyProtection="1">
      <alignment horizontal="left" vertical="center" wrapText="1"/>
      <protection hidden="1"/>
    </xf>
    <xf numFmtId="0" fontId="10" fillId="0" borderId="2" xfId="0" applyFont="1" applyBorder="1" applyAlignment="1" applyProtection="1">
      <alignment vertical="center" wrapText="1"/>
      <protection hidden="1"/>
    </xf>
    <xf numFmtId="0" fontId="83" fillId="0" borderId="2" xfId="0" applyFont="1" applyBorder="1" applyAlignment="1" applyProtection="1">
      <alignment horizontal="center" vertical="center" wrapText="1"/>
      <protection hidden="1"/>
    </xf>
    <xf numFmtId="0" fontId="83" fillId="0" borderId="6" xfId="0" applyFont="1" applyBorder="1" applyAlignment="1" applyProtection="1">
      <alignment horizontal="center" vertical="center" wrapText="1"/>
      <protection hidden="1"/>
    </xf>
    <xf numFmtId="0" fontId="19" fillId="22" borderId="6" xfId="0" applyFont="1" applyFill="1" applyBorder="1" applyAlignment="1" applyProtection="1">
      <alignment horizontal="center" vertical="center" wrapText="1"/>
      <protection hidden="1"/>
    </xf>
    <xf numFmtId="0" fontId="81" fillId="0" borderId="2" xfId="0" applyFont="1" applyFill="1" applyBorder="1" applyAlignment="1" applyProtection="1">
      <alignment vertical="center" wrapText="1"/>
      <protection hidden="1"/>
    </xf>
    <xf numFmtId="0" fontId="81" fillId="16" borderId="2" xfId="0" applyFont="1" applyFill="1" applyBorder="1" applyAlignment="1" applyProtection="1">
      <alignment vertical="center" wrapText="1"/>
      <protection hidden="1"/>
    </xf>
    <xf numFmtId="0" fontId="12" fillId="16" borderId="6" xfId="0" applyFont="1" applyFill="1" applyBorder="1" applyAlignment="1" applyProtection="1">
      <alignment horizontal="center" vertical="center" wrapText="1"/>
      <protection hidden="1"/>
    </xf>
    <xf numFmtId="0" fontId="12" fillId="25" borderId="6" xfId="0" applyFont="1" applyFill="1" applyBorder="1" applyAlignment="1" applyProtection="1">
      <alignment horizontal="center" vertical="center" wrapText="1"/>
      <protection hidden="1"/>
    </xf>
    <xf numFmtId="0" fontId="84" fillId="18" borderId="6" xfId="0" applyFont="1" applyFill="1" applyBorder="1" applyProtection="1">
      <protection hidden="1"/>
    </xf>
    <xf numFmtId="0" fontId="79" fillId="26" borderId="2" xfId="0" applyFont="1" applyFill="1" applyBorder="1" applyAlignment="1" applyProtection="1">
      <alignment vertical="center" wrapText="1"/>
      <protection hidden="1"/>
    </xf>
    <xf numFmtId="0" fontId="19" fillId="26" borderId="2" xfId="0" applyFont="1" applyFill="1" applyBorder="1" applyAlignment="1" applyProtection="1">
      <alignment horizontal="center" vertical="center" wrapText="1"/>
      <protection hidden="1"/>
    </xf>
    <xf numFmtId="0" fontId="19" fillId="26" borderId="6" xfId="0" applyFont="1" applyFill="1" applyBorder="1" applyAlignment="1" applyProtection="1">
      <alignment horizontal="center" vertical="center" wrapText="1"/>
      <protection hidden="1"/>
    </xf>
    <xf numFmtId="0" fontId="42" fillId="18" borderId="2" xfId="0" applyFont="1" applyFill="1" applyBorder="1" applyAlignment="1" applyProtection="1">
      <alignment vertical="center" wrapText="1"/>
      <protection hidden="1"/>
    </xf>
    <xf numFmtId="0" fontId="42" fillId="0" borderId="2" xfId="0" applyFont="1" applyBorder="1" applyAlignment="1" applyProtection="1">
      <alignment wrapText="1"/>
      <protection hidden="1"/>
    </xf>
    <xf numFmtId="0" fontId="23" fillId="19" borderId="6" xfId="0" applyFont="1" applyFill="1" applyBorder="1" applyAlignment="1" applyProtection="1">
      <alignment horizontal="center" vertical="center" wrapText="1"/>
      <protection hidden="1"/>
    </xf>
    <xf numFmtId="2" fontId="79" fillId="22" borderId="2" xfId="0" applyNumberFormat="1" applyFont="1" applyFill="1" applyBorder="1" applyAlignment="1" applyProtection="1">
      <alignment vertical="center" wrapText="1"/>
      <protection hidden="1"/>
    </xf>
    <xf numFmtId="0" fontId="81" fillId="0" borderId="2" xfId="0" applyFont="1" applyBorder="1" applyAlignment="1" applyProtection="1">
      <alignment vertical="center" wrapText="1"/>
      <protection hidden="1"/>
    </xf>
    <xf numFmtId="0" fontId="20" fillId="26" borderId="2" xfId="0" applyFont="1" applyFill="1" applyBorder="1" applyAlignment="1" applyProtection="1">
      <alignment vertical="center" wrapText="1"/>
      <protection hidden="1"/>
    </xf>
    <xf numFmtId="0" fontId="86" fillId="26" borderId="6" xfId="0" applyFont="1" applyFill="1" applyBorder="1" applyAlignment="1" applyProtection="1">
      <alignment horizontal="left" vertical="center" wrapText="1"/>
      <protection hidden="1"/>
    </xf>
    <xf numFmtId="0" fontId="87" fillId="22" borderId="2" xfId="0" applyFont="1" applyFill="1" applyBorder="1" applyAlignment="1" applyProtection="1">
      <alignment horizontal="center" vertical="center" wrapText="1"/>
      <protection hidden="1"/>
    </xf>
    <xf numFmtId="0" fontId="87" fillId="22" borderId="6" xfId="0" applyFont="1" applyFill="1" applyBorder="1" applyAlignment="1" applyProtection="1">
      <alignment horizontal="center" vertical="center" wrapText="1"/>
      <protection hidden="1"/>
    </xf>
    <xf numFmtId="0" fontId="81" fillId="0" borderId="2" xfId="0" applyFont="1" applyBorder="1" applyAlignment="1" applyProtection="1">
      <alignment horizontal="left" vertical="center" wrapText="1"/>
      <protection hidden="1"/>
    </xf>
    <xf numFmtId="0" fontId="81" fillId="0" borderId="2" xfId="0" applyFont="1" applyBorder="1" applyAlignment="1" applyProtection="1">
      <alignment horizontal="center" vertical="center" wrapText="1"/>
      <protection hidden="1"/>
    </xf>
    <xf numFmtId="0" fontId="81" fillId="0" borderId="6" xfId="0" applyFont="1" applyBorder="1" applyAlignment="1" applyProtection="1">
      <alignment horizontal="center" vertical="center" wrapText="1"/>
      <protection hidden="1"/>
    </xf>
    <xf numFmtId="0" fontId="87" fillId="22" borderId="6" xfId="0" applyFont="1" applyFill="1" applyBorder="1" applyAlignment="1" applyProtection="1">
      <alignment horizontal="left" vertical="center" wrapText="1"/>
      <protection hidden="1"/>
    </xf>
    <xf numFmtId="0" fontId="19" fillId="22" borderId="6" xfId="0" applyFont="1" applyFill="1" applyBorder="1" applyAlignment="1" applyProtection="1">
      <alignment vertical="center" wrapText="1"/>
      <protection hidden="1"/>
    </xf>
    <xf numFmtId="0" fontId="87" fillId="22" borderId="6" xfId="0" applyFont="1" applyFill="1" applyBorder="1" applyAlignment="1" applyProtection="1">
      <alignment vertical="center" wrapText="1"/>
      <protection hidden="1"/>
    </xf>
    <xf numFmtId="0" fontId="42" fillId="21" borderId="2" xfId="0" applyFont="1" applyFill="1" applyBorder="1" applyAlignment="1" applyProtection="1">
      <alignment horizontal="center" vertical="center" wrapText="1"/>
      <protection hidden="1"/>
    </xf>
    <xf numFmtId="0" fontId="42" fillId="21" borderId="6" xfId="0" applyFont="1" applyFill="1" applyBorder="1" applyAlignment="1" applyProtection="1">
      <alignment horizontal="center" vertical="center" wrapText="1"/>
      <protection hidden="1"/>
    </xf>
    <xf numFmtId="0" fontId="42" fillId="0" borderId="2" xfId="0" applyFont="1" applyBorder="1" applyAlignment="1" applyProtection="1">
      <alignment horizontal="left" vertical="center"/>
      <protection hidden="1"/>
    </xf>
    <xf numFmtId="0" fontId="28" fillId="0" borderId="0" xfId="0" applyFont="1" applyBorder="1" applyAlignment="1" applyProtection="1">
      <alignment horizontal="center" vertical="center"/>
      <protection hidden="1"/>
    </xf>
    <xf numFmtId="0" fontId="67" fillId="0" borderId="6" xfId="0" applyFont="1" applyFill="1" applyBorder="1" applyAlignment="1" applyProtection="1">
      <alignment horizontal="center" vertical="center"/>
    </xf>
    <xf numFmtId="0" fontId="67" fillId="0" borderId="18" xfId="0" applyFont="1" applyFill="1" applyBorder="1" applyAlignment="1" applyProtection="1">
      <alignment horizontal="center" vertical="center"/>
    </xf>
    <xf numFmtId="0" fontId="105" fillId="5" borderId="2" xfId="0" applyFont="1" applyFill="1" applyBorder="1" applyAlignment="1" applyProtection="1">
      <alignment horizontal="center" vertical="center"/>
      <protection hidden="1"/>
    </xf>
    <xf numFmtId="1" fontId="105" fillId="5" borderId="2" xfId="0" applyNumberFormat="1" applyFont="1" applyFill="1" applyBorder="1" applyAlignment="1" applyProtection="1">
      <alignment horizontal="center" vertical="center"/>
      <protection hidden="1"/>
    </xf>
    <xf numFmtId="0" fontId="104" fillId="14" borderId="49" xfId="0" applyFont="1" applyFill="1" applyBorder="1" applyAlignment="1" applyProtection="1">
      <alignment horizontal="center" vertical="center"/>
      <protection hidden="1"/>
    </xf>
    <xf numFmtId="1" fontId="26" fillId="6" borderId="2" xfId="5" applyNumberFormat="1" applyFont="1" applyFill="1" applyBorder="1" applyAlignment="1" applyProtection="1">
      <alignment horizontal="center" vertical="center"/>
      <protection hidden="1"/>
    </xf>
    <xf numFmtId="1" fontId="106" fillId="29" borderId="12" xfId="0" applyNumberFormat="1" applyFont="1" applyFill="1" applyBorder="1" applyAlignment="1" applyProtection="1">
      <alignment horizontal="center" vertical="center"/>
      <protection hidden="1"/>
    </xf>
    <xf numFmtId="0" fontId="26" fillId="18" borderId="12" xfId="5" applyFont="1" applyFill="1" applyBorder="1" applyAlignment="1" applyProtection="1">
      <alignment horizontal="center" vertical="center"/>
      <protection hidden="1"/>
    </xf>
    <xf numFmtId="1" fontId="26" fillId="0" borderId="12" xfId="5" applyNumberFormat="1" applyFont="1" applyFill="1" applyBorder="1" applyAlignment="1" applyProtection="1">
      <alignment horizontal="center" vertical="center"/>
      <protection hidden="1"/>
    </xf>
    <xf numFmtId="10" fontId="107" fillId="0" borderId="12" xfId="10" applyNumberFormat="1" applyFont="1" applyBorder="1" applyAlignment="1" applyProtection="1">
      <alignment horizontal="center" vertical="center"/>
      <protection hidden="1"/>
    </xf>
    <xf numFmtId="0" fontId="18" fillId="6" borderId="19" xfId="5" applyFont="1" applyFill="1" applyBorder="1" applyAlignment="1" applyProtection="1">
      <alignment horizontal="center" vertical="center"/>
      <protection hidden="1"/>
    </xf>
    <xf numFmtId="0" fontId="4" fillId="0" borderId="59" xfId="5" applyFont="1" applyFill="1" applyBorder="1" applyAlignment="1" applyProtection="1">
      <alignment horizontal="center" vertical="center"/>
      <protection hidden="1"/>
    </xf>
    <xf numFmtId="0" fontId="47" fillId="0" borderId="59" xfId="0" applyFont="1" applyBorder="1" applyProtection="1">
      <protection locked="0"/>
    </xf>
    <xf numFmtId="0" fontId="94" fillId="20" borderId="2" xfId="0" applyFont="1" applyFill="1" applyBorder="1" applyAlignment="1" applyProtection="1">
      <alignment horizontal="center" vertical="center"/>
      <protection locked="0"/>
    </xf>
    <xf numFmtId="0" fontId="79" fillId="22" borderId="2" xfId="0" applyFont="1" applyFill="1" applyBorder="1" applyAlignment="1" applyProtection="1">
      <alignment horizontal="center" vertical="center"/>
      <protection locked="0"/>
    </xf>
    <xf numFmtId="0" fontId="32" fillId="10" borderId="58" xfId="0" applyFont="1" applyFill="1" applyBorder="1" applyAlignment="1" applyProtection="1">
      <alignment horizontal="center" vertical="center" wrapText="1"/>
      <protection locked="0"/>
    </xf>
    <xf numFmtId="0" fontId="33" fillId="10" borderId="64" xfId="0" applyFont="1" applyFill="1" applyBorder="1" applyAlignment="1" applyProtection="1">
      <alignment horizontal="center" vertical="center" wrapText="1"/>
      <protection locked="0"/>
    </xf>
    <xf numFmtId="0" fontId="10" fillId="3" borderId="6" xfId="5" applyFont="1" applyFill="1" applyBorder="1" applyAlignment="1" applyProtection="1">
      <alignment horizontal="center" vertical="center"/>
      <protection locked="0"/>
    </xf>
    <xf numFmtId="0" fontId="77" fillId="20" borderId="6" xfId="0" applyFont="1" applyFill="1" applyBorder="1" applyAlignment="1" applyProtection="1">
      <alignment horizontal="center" vertical="center"/>
      <protection locked="0"/>
    </xf>
    <xf numFmtId="14" fontId="8" fillId="0" borderId="6" xfId="0" applyNumberFormat="1" applyFont="1" applyBorder="1" applyAlignment="1" applyProtection="1">
      <alignment horizontal="center" vertical="center"/>
      <protection locked="0"/>
    </xf>
    <xf numFmtId="0" fontId="29" fillId="10" borderId="6" xfId="0" applyFont="1" applyFill="1" applyBorder="1" applyAlignment="1" applyProtection="1">
      <alignment horizontal="center" vertical="center" wrapText="1"/>
      <protection locked="0"/>
    </xf>
    <xf numFmtId="0" fontId="11" fillId="21" borderId="6" xfId="5" applyFont="1" applyFill="1" applyBorder="1" applyAlignment="1" applyProtection="1">
      <alignment horizontal="center" vertical="center" wrapText="1"/>
      <protection locked="0"/>
    </xf>
    <xf numFmtId="0" fontId="41" fillId="20" borderId="6" xfId="0" applyFont="1" applyFill="1" applyBorder="1" applyAlignment="1" applyProtection="1">
      <alignment horizontal="center" vertical="center" wrapText="1"/>
      <protection locked="0"/>
    </xf>
    <xf numFmtId="0" fontId="32" fillId="10" borderId="6" xfId="0" applyFont="1" applyFill="1" applyBorder="1" applyAlignment="1" applyProtection="1">
      <alignment horizontal="center" vertical="center" wrapText="1"/>
      <protection locked="0"/>
    </xf>
    <xf numFmtId="0" fontId="4" fillId="0" borderId="6" xfId="5" applyFont="1" applyFill="1" applyBorder="1" applyAlignment="1" applyProtection="1">
      <alignment horizontal="center" vertical="center" wrapText="1"/>
      <protection locked="0"/>
    </xf>
    <xf numFmtId="0" fontId="22" fillId="20" borderId="6" xfId="0" applyFont="1" applyFill="1" applyBorder="1" applyAlignment="1" applyProtection="1">
      <alignment horizontal="center" vertical="center" wrapText="1"/>
      <protection locked="0"/>
    </xf>
    <xf numFmtId="0" fontId="62" fillId="0" borderId="6" xfId="0" applyFont="1" applyFill="1" applyBorder="1" applyAlignment="1" applyProtection="1">
      <alignment horizontal="center" vertical="center" wrapText="1"/>
      <protection locked="0"/>
    </xf>
    <xf numFmtId="0" fontId="1" fillId="20" borderId="6" xfId="0" applyFont="1" applyFill="1" applyBorder="1" applyAlignment="1" applyProtection="1">
      <alignment horizontal="center" vertical="center" wrapText="1"/>
      <protection locked="0"/>
    </xf>
    <xf numFmtId="0" fontId="11" fillId="21" borderId="6" xfId="0" applyNumberFormat="1" applyFont="1" applyFill="1" applyBorder="1" applyAlignment="1" applyProtection="1">
      <alignment horizontal="center" vertical="center"/>
      <protection locked="0"/>
    </xf>
    <xf numFmtId="14" fontId="10" fillId="0" borderId="6" xfId="0" applyNumberFormat="1" applyFont="1" applyBorder="1" applyAlignment="1" applyProtection="1">
      <alignment horizontal="center" vertical="center"/>
      <protection locked="0"/>
    </xf>
    <xf numFmtId="0" fontId="4" fillId="3" borderId="6" xfId="5" applyFont="1" applyFill="1" applyBorder="1" applyAlignment="1" applyProtection="1">
      <alignment horizontal="center" vertical="center"/>
      <protection locked="0"/>
    </xf>
    <xf numFmtId="14" fontId="11" fillId="21" borderId="6" xfId="0" applyNumberFormat="1"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0" fontId="11" fillId="24" borderId="6" xfId="5" applyFont="1" applyFill="1" applyBorder="1" applyAlignment="1" applyProtection="1">
      <alignment horizontal="center" vertical="center"/>
      <protection locked="0"/>
    </xf>
    <xf numFmtId="0" fontId="61" fillId="0" borderId="6" xfId="0" applyFont="1" applyFill="1" applyBorder="1" applyAlignment="1" applyProtection="1">
      <alignment horizontal="center" vertical="center" wrapText="1"/>
      <protection locked="0"/>
    </xf>
    <xf numFmtId="0" fontId="11" fillId="27" borderId="6" xfId="0" applyFont="1" applyFill="1" applyBorder="1" applyAlignment="1" applyProtection="1">
      <alignment horizontal="center" vertical="center" wrapText="1"/>
      <protection locked="0"/>
    </xf>
    <xf numFmtId="0" fontId="33" fillId="0" borderId="6" xfId="0" applyFont="1" applyFill="1" applyBorder="1" applyAlignment="1" applyProtection="1">
      <alignment horizontal="center" vertical="center" wrapText="1"/>
      <protection locked="0"/>
    </xf>
    <xf numFmtId="0" fontId="72" fillId="0" borderId="6" xfId="0" applyFont="1" applyFill="1" applyBorder="1" applyAlignment="1" applyProtection="1">
      <alignment horizontal="center" vertical="center" wrapText="1"/>
      <protection locked="0"/>
    </xf>
    <xf numFmtId="0" fontId="8" fillId="12" borderId="6" xfId="0" applyFont="1" applyFill="1" applyBorder="1" applyAlignment="1" applyProtection="1">
      <alignment horizontal="center" vertical="center" wrapText="1"/>
      <protection locked="0"/>
    </xf>
    <xf numFmtId="0" fontId="61" fillId="0" borderId="6" xfId="0" applyFont="1" applyFill="1" applyBorder="1" applyAlignment="1" applyProtection="1">
      <alignment horizontal="center" vertical="center"/>
      <protection locked="0"/>
    </xf>
    <xf numFmtId="0" fontId="11" fillId="21" borderId="6" xfId="0" applyFont="1" applyFill="1" applyBorder="1" applyAlignment="1" applyProtection="1">
      <alignment horizontal="center" vertical="center" wrapText="1"/>
      <protection locked="0"/>
    </xf>
    <xf numFmtId="0" fontId="10" fillId="0" borderId="6" xfId="0" applyFont="1" applyFill="1" applyBorder="1" applyAlignment="1" applyProtection="1">
      <alignment horizontal="center" vertical="center" wrapText="1"/>
      <protection locked="0"/>
    </xf>
    <xf numFmtId="0" fontId="4" fillId="0" borderId="6" xfId="5" applyFont="1" applyFill="1" applyBorder="1" applyAlignment="1" applyProtection="1">
      <alignment horizontal="center" vertical="center"/>
      <protection locked="0"/>
    </xf>
    <xf numFmtId="0" fontId="34" fillId="0" borderId="6" xfId="0" applyFont="1" applyFill="1" applyBorder="1" applyAlignment="1" applyProtection="1">
      <alignment horizontal="center" vertical="center" wrapText="1"/>
      <protection locked="0"/>
    </xf>
    <xf numFmtId="0" fontId="10" fillId="12" borderId="6" xfId="0" applyFont="1" applyFill="1" applyBorder="1" applyAlignment="1" applyProtection="1">
      <alignment horizontal="center" vertical="center" wrapText="1"/>
      <protection locked="0"/>
    </xf>
    <xf numFmtId="0" fontId="47" fillId="0" borderId="62" xfId="0" applyFont="1" applyBorder="1" applyProtection="1">
      <protection locked="0"/>
    </xf>
    <xf numFmtId="0" fontId="47" fillId="0" borderId="7" xfId="0" applyFont="1" applyBorder="1" applyProtection="1">
      <protection locked="0"/>
    </xf>
    <xf numFmtId="0" fontId="47" fillId="0" borderId="1" xfId="0" applyFont="1" applyBorder="1" applyProtection="1">
      <protection locked="0"/>
    </xf>
    <xf numFmtId="0" fontId="33" fillId="10" borderId="67" xfId="0" applyFont="1" applyFill="1" applyBorder="1" applyAlignment="1" applyProtection="1">
      <alignment horizontal="center" vertical="center" wrapText="1"/>
      <protection locked="0"/>
    </xf>
    <xf numFmtId="0" fontId="33" fillId="10" borderId="57" xfId="0" applyFont="1" applyFill="1" applyBorder="1" applyAlignment="1" applyProtection="1">
      <alignment horizontal="center" vertical="center" wrapText="1"/>
      <protection locked="0"/>
    </xf>
    <xf numFmtId="0" fontId="18" fillId="12" borderId="12" xfId="0" applyFont="1" applyFill="1" applyBorder="1" applyAlignment="1" applyProtection="1">
      <alignment horizontal="center" vertical="center" wrapText="1"/>
      <protection hidden="1"/>
    </xf>
    <xf numFmtId="0" fontId="14" fillId="3" borderId="12" xfId="5" applyFont="1" applyFill="1" applyBorder="1" applyAlignment="1" applyProtection="1">
      <alignment horizontal="center" vertical="center" wrapText="1"/>
      <protection hidden="1"/>
    </xf>
    <xf numFmtId="0" fontId="68" fillId="20" borderId="12" xfId="0" applyFont="1" applyFill="1" applyBorder="1" applyAlignment="1" applyProtection="1">
      <alignment horizontal="center" vertical="center" wrapText="1"/>
      <protection hidden="1"/>
    </xf>
    <xf numFmtId="0" fontId="4" fillId="0" borderId="12" xfId="5" applyFont="1" applyFill="1" applyBorder="1" applyAlignment="1" applyProtection="1">
      <alignment horizontal="center" vertical="center"/>
      <protection hidden="1"/>
    </xf>
    <xf numFmtId="0" fontId="18" fillId="0" borderId="12" xfId="5" applyFont="1" applyFill="1" applyBorder="1" applyAlignment="1" applyProtection="1">
      <alignment horizontal="center" vertical="center"/>
      <protection hidden="1"/>
    </xf>
    <xf numFmtId="0" fontId="18" fillId="6" borderId="12" xfId="5" applyFont="1" applyFill="1" applyBorder="1" applyAlignment="1" applyProtection="1">
      <alignment horizontal="center" vertical="center"/>
      <protection hidden="1"/>
    </xf>
    <xf numFmtId="0" fontId="25" fillId="10" borderId="12" xfId="0" applyFont="1" applyFill="1" applyBorder="1" applyAlignment="1" applyProtection="1">
      <alignment horizontal="center" vertical="center" wrapText="1"/>
      <protection hidden="1"/>
    </xf>
    <xf numFmtId="0" fontId="18" fillId="3" borderId="12" xfId="5" applyFont="1" applyFill="1" applyBorder="1" applyAlignment="1" applyProtection="1">
      <alignment horizontal="center" vertical="center" wrapText="1"/>
      <protection hidden="1"/>
    </xf>
    <xf numFmtId="0" fontId="18" fillId="21" borderId="12" xfId="5" applyFont="1" applyFill="1" applyBorder="1" applyAlignment="1" applyProtection="1">
      <alignment horizontal="center" vertical="center" wrapText="1"/>
      <protection hidden="1"/>
    </xf>
    <xf numFmtId="0" fontId="96" fillId="20" borderId="12" xfId="0" applyFont="1" applyFill="1" applyBorder="1" applyAlignment="1" applyProtection="1">
      <alignment horizontal="center" vertical="center" wrapText="1"/>
      <protection hidden="1"/>
    </xf>
    <xf numFmtId="0" fontId="76" fillId="10" borderId="12" xfId="0" applyFont="1" applyFill="1" applyBorder="1" applyAlignment="1" applyProtection="1">
      <alignment horizontal="center" vertical="center" wrapText="1"/>
      <protection hidden="1"/>
    </xf>
    <xf numFmtId="0" fontId="67" fillId="0" borderId="12" xfId="0" applyFont="1" applyBorder="1" applyAlignment="1" applyProtection="1">
      <alignment horizontal="center"/>
      <protection hidden="1"/>
    </xf>
    <xf numFmtId="0" fontId="25" fillId="0" borderId="12" xfId="0" applyFont="1" applyFill="1" applyBorder="1" applyAlignment="1" applyProtection="1">
      <alignment horizontal="center" vertical="center" wrapText="1"/>
      <protection hidden="1"/>
    </xf>
    <xf numFmtId="0" fontId="76" fillId="10" borderId="12" xfId="0" applyFont="1" applyFill="1" applyBorder="1" applyAlignment="1" applyProtection="1">
      <alignment horizontal="left" vertical="center" wrapText="1"/>
      <protection hidden="1"/>
    </xf>
    <xf numFmtId="0" fontId="18" fillId="0" borderId="12" xfId="5" applyFont="1" applyFill="1" applyBorder="1" applyAlignment="1" applyProtection="1">
      <alignment horizontal="center" vertical="center" wrapText="1"/>
      <protection hidden="1"/>
    </xf>
    <xf numFmtId="0" fontId="97" fillId="0" borderId="12" xfId="0" applyFont="1" applyBorder="1" applyAlignment="1" applyProtection="1">
      <alignment horizontal="center"/>
      <protection hidden="1"/>
    </xf>
    <xf numFmtId="0" fontId="98" fillId="0" borderId="12" xfId="0" applyFont="1" applyBorder="1" applyAlignment="1" applyProtection="1">
      <alignment horizontal="center" vertical="center" wrapText="1"/>
      <protection hidden="1"/>
    </xf>
    <xf numFmtId="0" fontId="18" fillId="18" borderId="12" xfId="5" applyFont="1" applyFill="1" applyBorder="1" applyAlignment="1" applyProtection="1">
      <alignment horizontal="center" vertical="center"/>
      <protection hidden="1"/>
    </xf>
    <xf numFmtId="0" fontId="99" fillId="18" borderId="12" xfId="5" applyFont="1" applyFill="1" applyBorder="1" applyAlignment="1" applyProtection="1">
      <alignment horizontal="center" vertical="center"/>
      <protection hidden="1"/>
    </xf>
    <xf numFmtId="0" fontId="76" fillId="19" borderId="12" xfId="0" applyFont="1" applyFill="1" applyBorder="1" applyAlignment="1" applyProtection="1">
      <alignment horizontal="center" vertical="center" wrapText="1"/>
      <protection hidden="1"/>
    </xf>
    <xf numFmtId="0" fontId="97" fillId="18" borderId="12" xfId="0" applyFont="1" applyFill="1" applyBorder="1" applyAlignment="1" applyProtection="1">
      <alignment horizontal="center"/>
      <protection hidden="1"/>
    </xf>
    <xf numFmtId="0" fontId="100" fillId="22" borderId="12" xfId="0" applyFont="1" applyFill="1" applyBorder="1" applyAlignment="1" applyProtection="1">
      <alignment horizontal="center" vertical="center" wrapText="1"/>
      <protection hidden="1"/>
    </xf>
    <xf numFmtId="0" fontId="67" fillId="0" borderId="12" xfId="0" applyFont="1" applyFill="1" applyBorder="1" applyAlignment="1" applyProtection="1">
      <alignment horizontal="center"/>
      <protection hidden="1"/>
    </xf>
    <xf numFmtId="0" fontId="18" fillId="0" borderId="12" xfId="0" applyFont="1" applyFill="1" applyBorder="1" applyAlignment="1" applyProtection="1">
      <alignment horizontal="center" vertical="center" wrapText="1"/>
      <protection hidden="1"/>
    </xf>
    <xf numFmtId="0" fontId="67" fillId="6" borderId="12" xfId="0" applyFont="1" applyFill="1" applyBorder="1" applyAlignment="1" applyProtection="1">
      <alignment horizontal="center"/>
      <protection hidden="1"/>
    </xf>
    <xf numFmtId="0" fontId="76" fillId="0" borderId="12" xfId="5" applyFont="1" applyFill="1" applyBorder="1" applyAlignment="1" applyProtection="1">
      <alignment horizontal="center" vertical="center" wrapText="1"/>
      <protection hidden="1"/>
    </xf>
    <xf numFmtId="0" fontId="47" fillId="0" borderId="34" xfId="0" applyFont="1" applyBorder="1" applyProtection="1">
      <protection locked="0"/>
    </xf>
    <xf numFmtId="0" fontId="4" fillId="0" borderId="66" xfId="5" applyFont="1" applyFill="1" applyBorder="1" applyAlignment="1" applyProtection="1">
      <alignment horizontal="center" vertical="center"/>
      <protection hidden="1"/>
    </xf>
    <xf numFmtId="0" fontId="4" fillId="6" borderId="12" xfId="5" applyFont="1" applyFill="1" applyBorder="1" applyAlignment="1" applyProtection="1">
      <alignment horizontal="center" vertical="center"/>
      <protection hidden="1"/>
    </xf>
    <xf numFmtId="0" fontId="14" fillId="7" borderId="0" xfId="5" applyFont="1" applyFill="1" applyBorder="1" applyAlignment="1" applyProtection="1">
      <alignment vertical="center" wrapText="1"/>
      <protection locked="0"/>
    </xf>
    <xf numFmtId="0" fontId="47" fillId="0" borderId="5" xfId="0" applyFont="1" applyFill="1" applyBorder="1" applyAlignment="1" applyProtection="1">
      <alignment horizontal="center"/>
      <protection locked="0"/>
    </xf>
    <xf numFmtId="0" fontId="47" fillId="0" borderId="3" xfId="0" applyFont="1" applyFill="1" applyBorder="1" applyAlignment="1" applyProtection="1">
      <alignment horizontal="center"/>
      <protection locked="0"/>
    </xf>
    <xf numFmtId="0" fontId="47" fillId="0" borderId="58" xfId="0" applyFont="1" applyBorder="1" applyAlignment="1" applyProtection="1">
      <alignment horizontal="center"/>
      <protection hidden="1"/>
    </xf>
    <xf numFmtId="0" fontId="47" fillId="0" borderId="61" xfId="0" applyFont="1" applyBorder="1" applyAlignment="1" applyProtection="1">
      <alignment horizontal="center"/>
      <protection hidden="1"/>
    </xf>
    <xf numFmtId="0" fontId="4" fillId="0" borderId="20" xfId="5" applyFont="1" applyFill="1" applyBorder="1" applyAlignment="1" applyProtection="1">
      <alignment horizontal="center" vertical="center"/>
      <protection hidden="1"/>
    </xf>
    <xf numFmtId="0" fontId="47" fillId="0" borderId="66" xfId="0" applyFont="1" applyBorder="1" applyProtection="1">
      <protection locked="0"/>
    </xf>
    <xf numFmtId="0" fontId="75" fillId="0" borderId="0" xfId="0" applyFont="1" applyBorder="1" applyProtection="1">
      <protection locked="0"/>
    </xf>
    <xf numFmtId="0" fontId="75" fillId="0" borderId="0" xfId="0" applyFont="1" applyBorder="1"/>
    <xf numFmtId="0" fontId="63" fillId="0" borderId="62" xfId="0" applyFont="1" applyBorder="1" applyAlignment="1" applyProtection="1">
      <alignment horizontal="center" vertical="center" wrapText="1"/>
      <protection locked="0"/>
    </xf>
    <xf numFmtId="0" fontId="33" fillId="10" borderId="63" xfId="0" applyFont="1" applyFill="1" applyBorder="1" applyAlignment="1" applyProtection="1">
      <alignment horizontal="center" vertical="center" wrapText="1"/>
      <protection hidden="1"/>
    </xf>
    <xf numFmtId="0" fontId="79" fillId="22" borderId="2" xfId="0" applyFont="1" applyFill="1" applyBorder="1" applyAlignment="1" applyProtection="1">
      <alignment horizontal="center" vertical="center"/>
      <protection hidden="1"/>
    </xf>
    <xf numFmtId="0" fontId="100" fillId="22" borderId="2" xfId="0" applyFont="1" applyFill="1" applyBorder="1" applyAlignment="1" applyProtection="1">
      <alignment horizontal="center" vertical="center" wrapText="1"/>
      <protection hidden="1"/>
    </xf>
    <xf numFmtId="0" fontId="4" fillId="0" borderId="70" xfId="5" applyFont="1" applyFill="1" applyBorder="1" applyAlignment="1" applyProtection="1">
      <alignment horizontal="center" vertical="center"/>
      <protection hidden="1"/>
    </xf>
    <xf numFmtId="0" fontId="4" fillId="0" borderId="63" xfId="5" applyFont="1" applyFill="1" applyBorder="1" applyAlignment="1" applyProtection="1">
      <alignment horizontal="center" vertical="center"/>
      <protection hidden="1"/>
    </xf>
    <xf numFmtId="0" fontId="104" fillId="2" borderId="2" xfId="0" applyFont="1" applyFill="1" applyBorder="1" applyAlignment="1" applyProtection="1">
      <alignment horizontal="center" vertical="center"/>
      <protection hidden="1"/>
    </xf>
    <xf numFmtId="0" fontId="105" fillId="7" borderId="2" xfId="0" applyFont="1" applyFill="1" applyBorder="1" applyAlignment="1" applyProtection="1">
      <alignment horizontal="center" vertical="center"/>
      <protection hidden="1"/>
    </xf>
    <xf numFmtId="0" fontId="42" fillId="0" borderId="19" xfId="0" applyFont="1" applyBorder="1" applyAlignment="1" applyProtection="1">
      <alignment horizontal="left" vertical="center" wrapText="1"/>
      <protection hidden="1"/>
    </xf>
    <xf numFmtId="0" fontId="27" fillId="0" borderId="71" xfId="0" applyFont="1" applyBorder="1" applyAlignment="1" applyProtection="1">
      <alignment horizontal="center" vertical="center"/>
      <protection hidden="1"/>
    </xf>
    <xf numFmtId="0" fontId="26" fillId="0" borderId="66" xfId="5" applyFont="1" applyFill="1" applyBorder="1" applyAlignment="1" applyProtection="1">
      <alignment vertical="center"/>
      <protection hidden="1"/>
    </xf>
    <xf numFmtId="0" fontId="26" fillId="0" borderId="63" xfId="5" applyFont="1" applyFill="1" applyBorder="1" applyAlignment="1" applyProtection="1">
      <alignment horizontal="center" vertical="center"/>
      <protection hidden="1"/>
    </xf>
    <xf numFmtId="0" fontId="28" fillId="0" borderId="72" xfId="0" applyFont="1" applyBorder="1" applyAlignment="1" applyProtection="1">
      <alignment horizontal="center" vertical="center"/>
      <protection hidden="1"/>
    </xf>
    <xf numFmtId="0" fontId="26" fillId="0" borderId="69" xfId="5" applyFont="1" applyFill="1" applyBorder="1" applyAlignment="1" applyProtection="1">
      <alignment vertical="center"/>
      <protection hidden="1"/>
    </xf>
    <xf numFmtId="0" fontId="26" fillId="0" borderId="70" xfId="5" applyFont="1" applyFill="1" applyBorder="1" applyAlignment="1" applyProtection="1">
      <alignment horizontal="center" vertical="center"/>
      <protection locked="0"/>
    </xf>
    <xf numFmtId="0" fontId="14" fillId="0" borderId="11" xfId="5" applyFont="1" applyFill="1" applyBorder="1" applyAlignment="1" applyProtection="1">
      <alignment horizontal="center" vertical="center"/>
      <protection locked="0"/>
    </xf>
    <xf numFmtId="0" fontId="18" fillId="6" borderId="35" xfId="5" applyFont="1" applyFill="1" applyBorder="1" applyAlignment="1" applyProtection="1">
      <alignment horizontal="center" vertical="center"/>
      <protection hidden="1"/>
    </xf>
    <xf numFmtId="0" fontId="64" fillId="0" borderId="2" xfId="0" applyFont="1" applyBorder="1" applyAlignment="1">
      <alignment horizontal="center" vertical="center"/>
    </xf>
    <xf numFmtId="0" fontId="64" fillId="0" borderId="0" xfId="0" applyFont="1" applyAlignment="1">
      <alignment horizontal="center" vertical="center"/>
    </xf>
    <xf numFmtId="0" fontId="47" fillId="0" borderId="0" xfId="0" applyFont="1" applyBorder="1" applyAlignment="1">
      <alignment horizontal="center"/>
    </xf>
    <xf numFmtId="0" fontId="67" fillId="0" borderId="0" xfId="0" applyFont="1" applyFill="1" applyBorder="1" applyAlignment="1">
      <alignment horizontal="center" vertical="center"/>
    </xf>
    <xf numFmtId="0" fontId="67" fillId="0" borderId="74" xfId="0" applyFont="1" applyFill="1" applyBorder="1" applyAlignment="1" applyProtection="1">
      <alignment horizontal="center" vertical="center"/>
    </xf>
    <xf numFmtId="0" fontId="14" fillId="7" borderId="72" xfId="5" applyFont="1" applyFill="1" applyBorder="1" applyAlignment="1" applyProtection="1">
      <alignment vertical="center" wrapText="1"/>
    </xf>
    <xf numFmtId="0" fontId="79" fillId="22" borderId="2" xfId="0" applyFont="1" applyFill="1" applyBorder="1" applyAlignment="1" applyProtection="1">
      <alignment horizontal="left" vertical="center" wrapText="1"/>
      <protection hidden="1"/>
    </xf>
    <xf numFmtId="0" fontId="14" fillId="0" borderId="2" xfId="5" applyFont="1" applyFill="1" applyBorder="1" applyAlignment="1" applyProtection="1">
      <alignment horizontal="left" vertical="center" wrapText="1"/>
      <protection locked="0"/>
    </xf>
    <xf numFmtId="0" fontId="18" fillId="0" borderId="2" xfId="5" applyFont="1" applyFill="1" applyBorder="1" applyAlignment="1" applyProtection="1">
      <alignment horizontal="left" vertical="center" wrapText="1"/>
      <protection hidden="1"/>
    </xf>
    <xf numFmtId="0" fontId="70" fillId="6" borderId="12" xfId="4" applyFill="1" applyBorder="1" applyAlignment="1" applyProtection="1">
      <alignment horizontal="left" vertical="center" wrapText="1"/>
      <protection locked="0"/>
    </xf>
    <xf numFmtId="0" fontId="18" fillId="0" borderId="12" xfId="5" applyFont="1" applyFill="1" applyBorder="1" applyAlignment="1" applyProtection="1">
      <alignment horizontal="left" vertical="center" wrapText="1"/>
      <protection hidden="1"/>
    </xf>
    <xf numFmtId="0" fontId="0" fillId="0" borderId="0" xfId="0" applyAlignment="1">
      <alignment horizontal="left" vertical="center" wrapText="1"/>
    </xf>
    <xf numFmtId="0" fontId="97" fillId="18" borderId="2" xfId="0" applyFont="1" applyFill="1" applyBorder="1" applyAlignment="1" applyProtection="1">
      <alignment horizontal="left" vertical="center" wrapText="1"/>
      <protection hidden="1"/>
    </xf>
    <xf numFmtId="0" fontId="97" fillId="18" borderId="12" xfId="0" applyFont="1" applyFill="1" applyBorder="1" applyAlignment="1" applyProtection="1">
      <alignment horizontal="left" vertical="center" wrapText="1"/>
      <protection hidden="1"/>
    </xf>
    <xf numFmtId="0" fontId="67" fillId="0" borderId="2" xfId="0" applyFont="1" applyBorder="1" applyAlignment="1" applyProtection="1">
      <alignment horizontal="left" vertical="center" wrapText="1"/>
      <protection hidden="1"/>
    </xf>
    <xf numFmtId="0" fontId="67" fillId="0" borderId="12" xfId="0" applyFont="1" applyBorder="1" applyAlignment="1" applyProtection="1">
      <alignment horizontal="left" vertical="center" wrapText="1"/>
      <protection hidden="1"/>
    </xf>
    <xf numFmtId="0" fontId="4" fillId="6" borderId="12" xfId="5" applyFont="1" applyFill="1" applyBorder="1" applyAlignment="1" applyProtection="1">
      <alignment horizontal="left" vertical="center" wrapText="1"/>
      <protection locked="0"/>
    </xf>
    <xf numFmtId="0" fontId="47" fillId="0" borderId="12" xfId="0" applyFont="1" applyBorder="1" applyAlignment="1" applyProtection="1">
      <alignment horizontal="left" vertical="center" wrapText="1"/>
      <protection locked="0"/>
    </xf>
    <xf numFmtId="0" fontId="62" fillId="0" borderId="12" xfId="0" applyFont="1" applyFill="1" applyBorder="1" applyAlignment="1" applyProtection="1">
      <alignment horizontal="left" vertical="center" wrapText="1"/>
      <protection locked="0"/>
    </xf>
    <xf numFmtId="0" fontId="9" fillId="0" borderId="12" xfId="5" applyFont="1" applyFill="1" applyBorder="1" applyAlignment="1" applyProtection="1">
      <alignment horizontal="left" vertical="center" wrapText="1"/>
      <protection locked="0"/>
    </xf>
    <xf numFmtId="0" fontId="79" fillId="22" borderId="2" xfId="0" applyFont="1" applyFill="1" applyBorder="1" applyAlignment="1" applyProtection="1">
      <alignment horizontal="left" vertical="center" wrapText="1"/>
      <protection locked="0"/>
    </xf>
    <xf numFmtId="0" fontId="100" fillId="22" borderId="2" xfId="0" applyFont="1" applyFill="1" applyBorder="1" applyAlignment="1" applyProtection="1">
      <alignment horizontal="left" vertical="center" wrapText="1"/>
      <protection hidden="1"/>
    </xf>
    <xf numFmtId="0" fontId="100" fillId="22" borderId="12" xfId="0" applyFont="1" applyFill="1" applyBorder="1" applyAlignment="1" applyProtection="1">
      <alignment horizontal="left" vertical="center" wrapText="1"/>
      <protection hidden="1"/>
    </xf>
    <xf numFmtId="0" fontId="8" fillId="0" borderId="12" xfId="0" applyFont="1" applyFill="1" applyBorder="1" applyAlignment="1" applyProtection="1">
      <alignment horizontal="left" vertical="center" wrapText="1"/>
      <protection locked="0"/>
    </xf>
    <xf numFmtId="0" fontId="12" fillId="0" borderId="0" xfId="0" applyFont="1" applyAlignment="1" applyProtection="1">
      <alignment horizontal="center" vertical="center"/>
      <protection hidden="1"/>
    </xf>
    <xf numFmtId="0" fontId="12" fillId="0" borderId="0" xfId="0" applyFont="1" applyAlignment="1" applyProtection="1">
      <alignment horizontal="center" vertical="center"/>
      <protection locked="0"/>
    </xf>
    <xf numFmtId="0" fontId="12" fillId="0" borderId="0" xfId="0" applyFont="1" applyAlignment="1">
      <alignment horizontal="center" vertical="center"/>
    </xf>
    <xf numFmtId="0" fontId="12" fillId="0" borderId="0" xfId="0" applyFont="1" applyBorder="1" applyAlignment="1">
      <alignment horizontal="center" vertical="center"/>
    </xf>
    <xf numFmtId="0" fontId="102" fillId="22" borderId="12" xfId="0" applyFont="1" applyFill="1" applyBorder="1" applyAlignment="1" applyProtection="1">
      <alignment horizontal="center" vertical="center"/>
      <protection hidden="1"/>
    </xf>
    <xf numFmtId="0" fontId="51" fillId="0" borderId="0" xfId="0" applyFont="1" applyFill="1" applyBorder="1" applyAlignment="1" applyProtection="1">
      <alignment vertical="center" wrapText="1"/>
    </xf>
    <xf numFmtId="0" fontId="55" fillId="0" borderId="0" xfId="0" applyFont="1" applyFill="1" applyBorder="1" applyAlignment="1" applyProtection="1">
      <alignment vertical="center"/>
    </xf>
    <xf numFmtId="0" fontId="43" fillId="0" borderId="0" xfId="0" applyFont="1" applyFill="1" applyBorder="1" applyAlignment="1" applyProtection="1">
      <alignment vertical="center"/>
    </xf>
    <xf numFmtId="0" fontId="10" fillId="7" borderId="0" xfId="0" applyFont="1" applyFill="1" applyAlignment="1">
      <alignment vertical="center" wrapText="1"/>
    </xf>
    <xf numFmtId="0" fontId="10" fillId="0" borderId="0" xfId="0" applyFont="1" applyFill="1" applyBorder="1" applyAlignment="1">
      <alignment vertical="center" wrapText="1"/>
    </xf>
    <xf numFmtId="0" fontId="15" fillId="0" borderId="0" xfId="0" applyFont="1" applyFill="1" applyBorder="1" applyAlignment="1" applyProtection="1">
      <alignment vertical="center" wrapText="1"/>
      <protection locked="0"/>
    </xf>
    <xf numFmtId="0" fontId="15" fillId="0" borderId="0" xfId="0" applyFont="1" applyFill="1" applyBorder="1" applyAlignment="1" applyProtection="1">
      <alignment vertical="center" wrapText="1"/>
      <protection hidden="1"/>
    </xf>
    <xf numFmtId="0" fontId="47" fillId="0" borderId="12" xfId="0" applyFont="1" applyBorder="1" applyAlignment="1" applyProtection="1">
      <alignment horizontal="center"/>
      <protection locked="0"/>
    </xf>
    <xf numFmtId="0" fontId="71" fillId="0" borderId="12" xfId="0" applyFont="1" applyBorder="1" applyAlignment="1" applyProtection="1">
      <alignment horizontal="center"/>
      <protection locked="0"/>
    </xf>
    <xf numFmtId="0" fontId="33" fillId="10" borderId="12" xfId="0" applyFont="1" applyFill="1" applyBorder="1" applyAlignment="1" applyProtection="1">
      <alignment horizontal="center" vertical="center" wrapText="1"/>
      <protection locked="0"/>
    </xf>
    <xf numFmtId="0" fontId="5" fillId="0" borderId="12" xfId="5" applyFont="1" applyFill="1" applyBorder="1" applyAlignment="1" applyProtection="1">
      <alignment horizontal="center" vertical="center" wrapText="1"/>
      <protection locked="0"/>
    </xf>
    <xf numFmtId="0" fontId="70" fillId="0" borderId="12" xfId="4" applyFill="1" applyBorder="1" applyAlignment="1" applyProtection="1">
      <alignment horizontal="center" vertical="center" wrapText="1"/>
      <protection locked="0"/>
    </xf>
    <xf numFmtId="0" fontId="112" fillId="31" borderId="27" xfId="0" applyFont="1" applyFill="1" applyBorder="1" applyAlignment="1" applyProtection="1">
      <alignment horizontal="center" vertical="center"/>
      <protection hidden="1"/>
    </xf>
    <xf numFmtId="0" fontId="112" fillId="0" borderId="26" xfId="0" applyFont="1" applyFill="1" applyBorder="1" applyAlignment="1" applyProtection="1">
      <alignment horizontal="center" vertical="center"/>
      <protection hidden="1"/>
    </xf>
    <xf numFmtId="0" fontId="112" fillId="31" borderId="26" xfId="0" applyFont="1" applyFill="1" applyBorder="1" applyAlignment="1" applyProtection="1">
      <alignment horizontal="center" vertical="center"/>
      <protection hidden="1"/>
    </xf>
    <xf numFmtId="0" fontId="113" fillId="31" borderId="4" xfId="0" applyFont="1" applyFill="1" applyBorder="1" applyAlignment="1" applyProtection="1">
      <alignment horizontal="center" vertical="center"/>
      <protection hidden="1"/>
    </xf>
    <xf numFmtId="9" fontId="113" fillId="31" borderId="4" xfId="10" applyFont="1" applyFill="1" applyBorder="1" applyAlignment="1" applyProtection="1">
      <alignment horizontal="center" vertical="center"/>
      <protection hidden="1"/>
    </xf>
    <xf numFmtId="0" fontId="113" fillId="18" borderId="4" xfId="0" applyFont="1" applyFill="1" applyBorder="1" applyAlignment="1" applyProtection="1">
      <alignment horizontal="center" vertical="center"/>
      <protection hidden="1"/>
    </xf>
    <xf numFmtId="9" fontId="113" fillId="18" borderId="4" xfId="10" applyFont="1" applyFill="1" applyBorder="1" applyAlignment="1" applyProtection="1">
      <alignment horizontal="center" vertical="center"/>
      <protection hidden="1"/>
    </xf>
    <xf numFmtId="0" fontId="113" fillId="40" borderId="4" xfId="0" applyFont="1" applyFill="1" applyBorder="1" applyAlignment="1" applyProtection="1">
      <alignment horizontal="center" vertical="center"/>
      <protection hidden="1"/>
    </xf>
    <xf numFmtId="9" fontId="113" fillId="40" borderId="4" xfId="10" applyFont="1" applyFill="1" applyBorder="1" applyAlignment="1" applyProtection="1">
      <alignment horizontal="center" vertical="center"/>
      <protection hidden="1"/>
    </xf>
    <xf numFmtId="0" fontId="14" fillId="8" borderId="2" xfId="0" applyFont="1" applyFill="1" applyBorder="1" applyAlignment="1" applyProtection="1">
      <alignment horizontal="center" vertical="center"/>
      <protection hidden="1"/>
    </xf>
    <xf numFmtId="9" fontId="14" fillId="8" borderId="2" xfId="10" applyFont="1" applyFill="1" applyBorder="1" applyAlignment="1" applyProtection="1">
      <alignment horizontal="center" vertical="center"/>
      <protection hidden="1"/>
    </xf>
    <xf numFmtId="0" fontId="10" fillId="31" borderId="28" xfId="0" applyFont="1" applyFill="1" applyBorder="1" applyAlignment="1" applyProtection="1">
      <alignment vertical="center"/>
      <protection hidden="1"/>
    </xf>
    <xf numFmtId="0" fontId="10" fillId="0" borderId="14" xfId="0" applyFont="1" applyFill="1" applyBorder="1" applyAlignment="1" applyProtection="1">
      <alignment vertical="center"/>
      <protection hidden="1"/>
    </xf>
    <xf numFmtId="0" fontId="10" fillId="31" borderId="14" xfId="0" applyFont="1" applyFill="1" applyBorder="1" applyAlignment="1" applyProtection="1">
      <alignment vertical="center" wrapText="1"/>
      <protection hidden="1"/>
    </xf>
    <xf numFmtId="0" fontId="10" fillId="0" borderId="14" xfId="0" applyFont="1" applyFill="1" applyBorder="1" applyAlignment="1" applyProtection="1">
      <alignment horizontal="left" vertical="center" wrapText="1"/>
      <protection hidden="1"/>
    </xf>
    <xf numFmtId="0" fontId="10" fillId="31" borderId="14" xfId="0" applyFont="1" applyFill="1" applyBorder="1" applyAlignment="1" applyProtection="1">
      <alignment horizontal="left" vertical="center" wrapText="1"/>
      <protection hidden="1"/>
    </xf>
    <xf numFmtId="0" fontId="10" fillId="40" borderId="14" xfId="0" applyFont="1" applyFill="1" applyBorder="1" applyAlignment="1" applyProtection="1">
      <alignment horizontal="left" vertical="center" wrapText="1"/>
      <protection hidden="1"/>
    </xf>
    <xf numFmtId="0" fontId="14" fillId="31" borderId="1" xfId="0" applyFont="1" applyFill="1" applyBorder="1" applyAlignment="1" applyProtection="1">
      <alignment horizontal="center" vertical="center"/>
      <protection hidden="1"/>
    </xf>
    <xf numFmtId="0" fontId="10" fillId="8" borderId="11" xfId="0" applyFont="1" applyFill="1" applyBorder="1" applyAlignment="1" applyProtection="1">
      <alignment horizontal="center" vertical="center" wrapText="1"/>
      <protection hidden="1"/>
    </xf>
    <xf numFmtId="0" fontId="89" fillId="41" borderId="6" xfId="0" applyFont="1" applyFill="1" applyBorder="1" applyAlignment="1" applyProtection="1">
      <alignment horizontal="center" vertical="center" wrapText="1"/>
      <protection hidden="1"/>
    </xf>
    <xf numFmtId="0" fontId="19" fillId="42" borderId="6" xfId="0" applyFont="1" applyFill="1" applyBorder="1" applyAlignment="1" applyProtection="1">
      <alignment horizontal="center" vertical="center" wrapText="1"/>
      <protection hidden="1"/>
    </xf>
    <xf numFmtId="0" fontId="12" fillId="42" borderId="6" xfId="0" applyFont="1" applyFill="1" applyBorder="1" applyAlignment="1" applyProtection="1">
      <alignment horizontal="center" vertical="center" wrapText="1"/>
      <protection hidden="1"/>
    </xf>
    <xf numFmtId="0" fontId="42" fillId="37" borderId="6" xfId="0" applyFont="1" applyFill="1" applyBorder="1" applyAlignment="1" applyProtection="1">
      <alignment horizontal="center" vertical="center" wrapText="1"/>
      <protection hidden="1"/>
    </xf>
    <xf numFmtId="0" fontId="19" fillId="10" borderId="6" xfId="0" applyFont="1" applyFill="1" applyBorder="1" applyAlignment="1" applyProtection="1">
      <alignment horizontal="center" vertical="center" wrapText="1"/>
      <protection hidden="1"/>
    </xf>
    <xf numFmtId="0" fontId="19" fillId="12" borderId="6" xfId="0" applyFont="1" applyFill="1" applyBorder="1" applyAlignment="1" applyProtection="1">
      <alignment horizontal="left" vertical="center" wrapText="1"/>
      <protection hidden="1"/>
    </xf>
    <xf numFmtId="0" fontId="42" fillId="20" borderId="6" xfId="0" applyFont="1" applyFill="1" applyBorder="1" applyAlignment="1" applyProtection="1">
      <alignment horizontal="center" vertical="center" wrapText="1"/>
      <protection hidden="1"/>
    </xf>
    <xf numFmtId="0" fontId="81" fillId="22" borderId="6" xfId="0" applyFont="1" applyFill="1" applyBorder="1" applyAlignment="1" applyProtection="1">
      <alignment horizontal="center" vertical="center" wrapText="1"/>
      <protection hidden="1"/>
    </xf>
    <xf numFmtId="0" fontId="42" fillId="3" borderId="6" xfId="0" applyFont="1" applyFill="1" applyBorder="1" applyAlignment="1" applyProtection="1">
      <alignment horizontal="center" vertical="center" wrapText="1"/>
      <protection hidden="1"/>
    </xf>
    <xf numFmtId="0" fontId="83" fillId="0" borderId="6" xfId="0" applyFont="1" applyBorder="1" applyProtection="1">
      <protection hidden="1"/>
    </xf>
    <xf numFmtId="0" fontId="42" fillId="41" borderId="6" xfId="0" applyFont="1" applyFill="1" applyBorder="1" applyAlignment="1" applyProtection="1">
      <alignment horizontal="center" vertical="center" wrapText="1"/>
      <protection hidden="1"/>
    </xf>
    <xf numFmtId="0" fontId="42" fillId="23" borderId="6" xfId="0" applyFont="1" applyFill="1" applyBorder="1" applyAlignment="1" applyProtection="1">
      <alignment horizontal="center" vertical="center" wrapText="1"/>
      <protection hidden="1"/>
    </xf>
    <xf numFmtId="0" fontId="83" fillId="21" borderId="6" xfId="0" applyFont="1" applyFill="1" applyBorder="1" applyProtection="1">
      <protection hidden="1"/>
    </xf>
    <xf numFmtId="0" fontId="116" fillId="12" borderId="6" xfId="0" applyFont="1" applyFill="1" applyBorder="1" applyAlignment="1" applyProtection="1">
      <alignment horizontal="left" vertical="center" wrapText="1"/>
      <protection hidden="1"/>
    </xf>
    <xf numFmtId="0" fontId="118" fillId="0" borderId="3" xfId="0" applyFont="1" applyBorder="1" applyAlignment="1" applyProtection="1">
      <alignment horizontal="left" vertical="center" wrapText="1"/>
      <protection locked="0"/>
    </xf>
    <xf numFmtId="0" fontId="119" fillId="20" borderId="3" xfId="0" applyFont="1" applyFill="1" applyBorder="1" applyAlignment="1" applyProtection="1">
      <alignment horizontal="left" vertical="center" wrapText="1"/>
      <protection locked="0"/>
    </xf>
    <xf numFmtId="0" fontId="119" fillId="20" borderId="3" xfId="0" applyFont="1" applyFill="1" applyBorder="1" applyAlignment="1" applyProtection="1">
      <alignment horizontal="center" vertical="center" wrapText="1"/>
      <protection locked="0"/>
    </xf>
    <xf numFmtId="0" fontId="118" fillId="0" borderId="3" xfId="0" applyFont="1" applyBorder="1" applyAlignment="1" applyProtection="1">
      <alignment horizontal="center" vertical="center" wrapText="1"/>
      <protection locked="0"/>
    </xf>
    <xf numFmtId="0" fontId="121" fillId="22" borderId="3" xfId="0" applyFont="1" applyFill="1" applyBorder="1" applyAlignment="1" applyProtection="1">
      <alignment horizontal="center" vertical="center" wrapText="1"/>
      <protection locked="0"/>
    </xf>
    <xf numFmtId="0" fontId="122" fillId="0" borderId="3" xfId="0" applyFont="1" applyBorder="1" applyAlignment="1" applyProtection="1">
      <alignment horizontal="left" vertical="center" wrapText="1"/>
      <protection locked="0"/>
    </xf>
    <xf numFmtId="0" fontId="121" fillId="22" borderId="3" xfId="0" applyFont="1" applyFill="1" applyBorder="1" applyAlignment="1" applyProtection="1">
      <alignment horizontal="left" vertical="center" wrapText="1"/>
      <protection locked="0"/>
    </xf>
    <xf numFmtId="0" fontId="122" fillId="0" borderId="3" xfId="0" applyFont="1" applyBorder="1" applyAlignment="1" applyProtection="1">
      <alignment horizontal="center" vertical="center" wrapText="1"/>
      <protection locked="0"/>
    </xf>
    <xf numFmtId="0" fontId="121" fillId="26" borderId="3" xfId="0" applyFont="1" applyFill="1" applyBorder="1" applyAlignment="1" applyProtection="1">
      <alignment horizontal="center" vertical="center" wrapText="1"/>
      <protection locked="0"/>
    </xf>
    <xf numFmtId="0" fontId="122" fillId="16" borderId="3" xfId="0" applyFont="1" applyFill="1" applyBorder="1" applyAlignment="1" applyProtection="1">
      <alignment horizontal="left" vertical="center" wrapText="1"/>
      <protection locked="0"/>
    </xf>
    <xf numFmtId="0" fontId="123" fillId="26" borderId="3" xfId="0" applyFont="1" applyFill="1" applyBorder="1" applyAlignment="1" applyProtection="1">
      <alignment horizontal="left" vertical="center" wrapText="1"/>
      <protection locked="0"/>
    </xf>
    <xf numFmtId="0" fontId="124" fillId="22" borderId="3" xfId="0" applyFont="1" applyFill="1" applyBorder="1" applyAlignment="1" applyProtection="1">
      <alignment horizontal="center" vertical="center" wrapText="1"/>
      <protection locked="0"/>
    </xf>
    <xf numFmtId="0" fontId="125" fillId="0" borderId="3" xfId="0" applyFont="1" applyBorder="1" applyAlignment="1" applyProtection="1">
      <alignment horizontal="left" vertical="center" wrapText="1"/>
      <protection locked="0"/>
    </xf>
    <xf numFmtId="0" fontId="125" fillId="0" borderId="3" xfId="0" applyFont="1" applyBorder="1" applyAlignment="1" applyProtection="1">
      <alignment horizontal="center" vertical="center" wrapText="1"/>
      <protection locked="0"/>
    </xf>
    <xf numFmtId="0" fontId="124" fillId="22" borderId="3" xfId="0" applyFont="1" applyFill="1" applyBorder="1" applyAlignment="1" applyProtection="1">
      <alignment horizontal="left" vertical="center" wrapText="1"/>
      <protection locked="0"/>
    </xf>
    <xf numFmtId="0" fontId="121" fillId="22" borderId="3" xfId="0" applyFont="1" applyFill="1" applyBorder="1" applyAlignment="1" applyProtection="1">
      <alignment vertical="center" wrapText="1"/>
      <protection locked="0"/>
    </xf>
    <xf numFmtId="0" fontId="124" fillId="22" borderId="3" xfId="0" applyFont="1" applyFill="1" applyBorder="1" applyAlignment="1" applyProtection="1">
      <alignment vertical="center" wrapText="1"/>
      <protection locked="0"/>
    </xf>
    <xf numFmtId="0" fontId="118" fillId="21" borderId="3" xfId="0" applyFont="1" applyFill="1" applyBorder="1" applyAlignment="1" applyProtection="1">
      <alignment horizontal="center" vertical="center" wrapText="1"/>
      <protection locked="0"/>
    </xf>
    <xf numFmtId="0" fontId="0" fillId="0" borderId="0" xfId="0" applyAlignment="1">
      <alignment horizontal="center" vertical="center"/>
    </xf>
    <xf numFmtId="0" fontId="127" fillId="0" borderId="0" xfId="0" applyFont="1"/>
    <xf numFmtId="14" fontId="90" fillId="0" borderId="0" xfId="0" applyNumberFormat="1" applyFont="1" applyFill="1" applyBorder="1" applyProtection="1">
      <protection locked="0"/>
    </xf>
    <xf numFmtId="1" fontId="105" fillId="0" borderId="59" xfId="0" applyNumberFormat="1" applyFont="1" applyFill="1" applyBorder="1" applyAlignment="1" applyProtection="1">
      <alignment horizontal="center" vertical="center"/>
      <protection hidden="1"/>
    </xf>
    <xf numFmtId="0" fontId="47" fillId="0" borderId="61" xfId="0" applyFont="1" applyFill="1" applyBorder="1" applyAlignment="1" applyProtection="1">
      <alignment horizontal="center"/>
      <protection locked="0"/>
    </xf>
    <xf numFmtId="166" fontId="105" fillId="0" borderId="59" xfId="10" applyNumberFormat="1" applyFont="1" applyFill="1" applyBorder="1" applyAlignment="1" applyProtection="1">
      <alignment horizontal="center" vertical="center"/>
      <protection hidden="1"/>
    </xf>
    <xf numFmtId="0" fontId="33" fillId="10" borderId="57" xfId="0" applyFont="1" applyFill="1" applyBorder="1" applyAlignment="1" applyProtection="1">
      <alignment horizontal="center" vertical="center" wrapText="1"/>
      <protection hidden="1"/>
    </xf>
    <xf numFmtId="0" fontId="14" fillId="12" borderId="25" xfId="0" applyFont="1" applyFill="1" applyBorder="1" applyAlignment="1" applyProtection="1">
      <alignment horizontal="center" vertical="center" wrapText="1"/>
      <protection locked="0"/>
    </xf>
    <xf numFmtId="0" fontId="14" fillId="3" borderId="25" xfId="5" applyFont="1" applyFill="1" applyBorder="1" applyAlignment="1" applyProtection="1">
      <alignment horizontal="center" vertical="center" wrapText="1"/>
      <protection locked="0"/>
    </xf>
    <xf numFmtId="0" fontId="94" fillId="20" borderId="25" xfId="0" applyFont="1" applyFill="1" applyBorder="1" applyAlignment="1" applyProtection="1">
      <alignment horizontal="center" vertical="center"/>
      <protection locked="0"/>
    </xf>
    <xf numFmtId="0" fontId="14" fillId="0" borderId="25" xfId="5" applyFont="1" applyFill="1" applyBorder="1" applyAlignment="1" applyProtection="1">
      <alignment horizontal="center" vertical="center"/>
      <protection locked="0"/>
    </xf>
    <xf numFmtId="0" fontId="29" fillId="10" borderId="25" xfId="0" applyFont="1" applyFill="1" applyBorder="1" applyAlignment="1" applyProtection="1">
      <alignment horizontal="center" vertical="center" wrapText="1"/>
      <protection locked="0"/>
    </xf>
    <xf numFmtId="0" fontId="32" fillId="10" borderId="25" xfId="0" applyFont="1" applyFill="1" applyBorder="1" applyAlignment="1" applyProtection="1">
      <alignment horizontal="center" vertical="center" wrapText="1"/>
      <protection locked="0"/>
    </xf>
    <xf numFmtId="0" fontId="14" fillId="12" borderId="25" xfId="0" applyFont="1" applyFill="1" applyBorder="1" applyAlignment="1" applyProtection="1">
      <alignment horizontal="left" vertical="center" wrapText="1"/>
      <protection locked="0"/>
    </xf>
    <xf numFmtId="0" fontId="75" fillId="0" borderId="25" xfId="0" applyFont="1" applyBorder="1" applyProtection="1">
      <protection locked="0"/>
    </xf>
    <xf numFmtId="0" fontId="102" fillId="22" borderId="25" xfId="0" applyFont="1" applyFill="1" applyBorder="1" applyAlignment="1" applyProtection="1">
      <alignment horizontal="center" vertical="center" wrapText="1"/>
      <protection locked="0"/>
    </xf>
    <xf numFmtId="0" fontId="103" fillId="0" borderId="25" xfId="0" applyFont="1" applyBorder="1" applyAlignment="1" applyProtection="1">
      <alignment horizontal="center" vertical="center" wrapText="1"/>
      <protection locked="0"/>
    </xf>
    <xf numFmtId="0" fontId="14" fillId="18" borderId="25" xfId="5" applyFont="1" applyFill="1" applyBorder="1" applyAlignment="1" applyProtection="1">
      <alignment horizontal="center" vertical="center"/>
      <protection locked="0"/>
    </xf>
    <xf numFmtId="0" fontId="14" fillId="3" borderId="25" xfId="5" applyFont="1" applyFill="1" applyBorder="1" applyAlignment="1" applyProtection="1">
      <alignment horizontal="left" vertical="center" wrapText="1"/>
      <protection locked="0"/>
    </xf>
    <xf numFmtId="0" fontId="32" fillId="19" borderId="25" xfId="0" applyFont="1" applyFill="1" applyBorder="1" applyAlignment="1" applyProtection="1">
      <alignment horizontal="center" vertical="center" wrapText="1"/>
      <protection locked="0"/>
    </xf>
    <xf numFmtId="0" fontId="14" fillId="0" borderId="25" xfId="5" applyFont="1" applyFill="1" applyBorder="1" applyAlignment="1" applyProtection="1">
      <alignment horizontal="left" vertical="center" wrapText="1"/>
      <protection locked="0"/>
    </xf>
    <xf numFmtId="0" fontId="14" fillId="21" borderId="25" xfId="5" applyFont="1" applyFill="1" applyBorder="1" applyAlignment="1" applyProtection="1">
      <alignment vertical="center"/>
      <protection locked="0"/>
    </xf>
    <xf numFmtId="0" fontId="14" fillId="0" borderId="25" xfId="5" applyFont="1" applyFill="1" applyBorder="1" applyAlignment="1" applyProtection="1">
      <alignment vertical="center"/>
      <protection locked="0"/>
    </xf>
    <xf numFmtId="0" fontId="79" fillId="22" borderId="25" xfId="0" applyFont="1" applyFill="1" applyBorder="1" applyAlignment="1" applyProtection="1">
      <alignment horizontal="center" vertical="center"/>
      <protection locked="0"/>
    </xf>
    <xf numFmtId="0" fontId="79" fillId="22" borderId="25" xfId="0" applyFont="1" applyFill="1" applyBorder="1" applyAlignment="1" applyProtection="1">
      <alignment horizontal="left" vertical="center" wrapText="1"/>
      <protection locked="0"/>
    </xf>
    <xf numFmtId="0" fontId="14" fillId="0" borderId="25" xfId="5" applyFont="1" applyFill="1" applyBorder="1" applyAlignment="1" applyProtection="1">
      <alignment horizontal="center" vertical="center" wrapText="1"/>
      <protection locked="0"/>
    </xf>
    <xf numFmtId="0" fontId="14" fillId="0" borderId="78" xfId="5" applyFont="1" applyFill="1" applyBorder="1" applyAlignment="1" applyProtection="1">
      <alignment horizontal="center" vertical="center"/>
      <protection locked="0"/>
    </xf>
    <xf numFmtId="0" fontId="47" fillId="0" borderId="35" xfId="0" applyFont="1" applyBorder="1" applyProtection="1">
      <protection locked="0"/>
    </xf>
    <xf numFmtId="0" fontId="33" fillId="10" borderId="76" xfId="0" applyFont="1" applyFill="1" applyBorder="1" applyAlignment="1" applyProtection="1">
      <alignment horizontal="center" vertical="center" wrapText="1"/>
      <protection locked="0"/>
    </xf>
    <xf numFmtId="0" fontId="33" fillId="10" borderId="58" xfId="0" applyFont="1" applyFill="1" applyBorder="1" applyAlignment="1" applyProtection="1">
      <alignment horizontal="center" vertical="center" wrapText="1"/>
      <protection locked="0"/>
    </xf>
    <xf numFmtId="0" fontId="47" fillId="0" borderId="79" xfId="0" applyFont="1" applyFill="1" applyBorder="1" applyAlignment="1" applyProtection="1">
      <alignment horizontal="center"/>
      <protection locked="0"/>
    </xf>
    <xf numFmtId="0" fontId="32" fillId="10" borderId="67" xfId="0" applyFont="1" applyFill="1" applyBorder="1" applyAlignment="1" applyProtection="1">
      <alignment horizontal="center" vertical="center" wrapText="1"/>
      <protection locked="0"/>
    </xf>
    <xf numFmtId="0" fontId="33" fillId="10" borderId="80" xfId="0" applyFont="1" applyFill="1" applyBorder="1" applyAlignment="1" applyProtection="1">
      <alignment horizontal="center" vertical="center" wrapText="1"/>
    </xf>
    <xf numFmtId="0" fontId="96" fillId="12" borderId="25" xfId="0" applyFont="1" applyFill="1" applyBorder="1" applyAlignment="1" applyProtection="1">
      <alignment horizontal="center" vertical="center" wrapText="1"/>
      <protection locked="0"/>
    </xf>
    <xf numFmtId="0" fontId="18" fillId="12" borderId="6" xfId="0" applyFont="1" applyFill="1" applyBorder="1" applyAlignment="1" applyProtection="1">
      <alignment horizontal="center" vertical="center" wrapText="1"/>
    </xf>
    <xf numFmtId="0" fontId="96" fillId="3" borderId="25" xfId="5" applyFont="1" applyFill="1" applyBorder="1" applyAlignment="1" applyProtection="1">
      <alignment horizontal="center" vertical="center"/>
      <protection locked="0"/>
    </xf>
    <xf numFmtId="0" fontId="96" fillId="20" borderId="25" xfId="0" applyFont="1" applyFill="1" applyBorder="1" applyAlignment="1" applyProtection="1">
      <alignment horizontal="center" vertical="center"/>
      <protection locked="0"/>
    </xf>
    <xf numFmtId="0" fontId="95" fillId="20" borderId="6" xfId="0" applyFont="1" applyFill="1" applyBorder="1" applyAlignment="1" applyProtection="1">
      <alignment horizontal="center" vertical="center"/>
    </xf>
    <xf numFmtId="0" fontId="108" fillId="0" borderId="25" xfId="4" applyFont="1" applyFill="1" applyBorder="1" applyAlignment="1" applyProtection="1">
      <alignment horizontal="center" vertical="center" wrapText="1"/>
      <protection locked="0"/>
    </xf>
    <xf numFmtId="0" fontId="109" fillId="0" borderId="25" xfId="4" applyFont="1" applyFill="1" applyBorder="1" applyAlignment="1" applyProtection="1">
      <alignment horizontal="center" vertical="center" wrapText="1"/>
      <protection locked="0"/>
    </xf>
    <xf numFmtId="0" fontId="108" fillId="6" borderId="25" xfId="4" applyFont="1" applyFill="1" applyBorder="1" applyAlignment="1" applyProtection="1">
      <alignment horizontal="center" vertical="center" wrapText="1"/>
      <protection locked="0"/>
    </xf>
    <xf numFmtId="0" fontId="110" fillId="10" borderId="25" xfId="0" applyFont="1" applyFill="1" applyBorder="1" applyAlignment="1" applyProtection="1">
      <alignment horizontal="center" vertical="center" wrapText="1"/>
      <protection locked="0"/>
    </xf>
    <xf numFmtId="0" fontId="25" fillId="10" borderId="6" xfId="0" applyFont="1" applyFill="1" applyBorder="1" applyAlignment="1" applyProtection="1">
      <alignment horizontal="center" vertical="center" wrapText="1"/>
    </xf>
    <xf numFmtId="0" fontId="109" fillId="6" borderId="25" xfId="4" applyFont="1" applyFill="1" applyBorder="1" applyAlignment="1" applyProtection="1">
      <alignment horizontal="center" vertical="center" wrapText="1"/>
      <protection locked="0"/>
    </xf>
    <xf numFmtId="0" fontId="96" fillId="10" borderId="25" xfId="0" applyFont="1" applyFill="1" applyBorder="1" applyAlignment="1" applyProtection="1">
      <alignment horizontal="center" vertical="center" wrapText="1"/>
      <protection locked="0"/>
    </xf>
    <xf numFmtId="0" fontId="76" fillId="10" borderId="6" xfId="0" applyFont="1" applyFill="1" applyBorder="1" applyAlignment="1" applyProtection="1">
      <alignment horizontal="center" vertical="center" wrapText="1"/>
    </xf>
    <xf numFmtId="0" fontId="96" fillId="0" borderId="25" xfId="5" applyFont="1" applyFill="1" applyBorder="1" applyAlignment="1" applyProtection="1">
      <alignment horizontal="center" vertical="center" wrapText="1"/>
      <protection locked="0"/>
    </xf>
    <xf numFmtId="0" fontId="108" fillId="0" borderId="25" xfId="4" applyFont="1" applyBorder="1" applyAlignment="1" applyProtection="1">
      <alignment horizontal="center" vertical="center"/>
      <protection locked="0"/>
    </xf>
    <xf numFmtId="0" fontId="99" fillId="0" borderId="25" xfId="0" applyFont="1" applyBorder="1" applyAlignment="1" applyProtection="1">
      <alignment horizontal="center"/>
      <protection locked="0"/>
    </xf>
    <xf numFmtId="0" fontId="108" fillId="6" borderId="25" xfId="4" applyNumberFormat="1" applyFont="1" applyFill="1" applyBorder="1" applyAlignment="1" applyProtection="1">
      <alignment horizontal="center" vertical="center" wrapText="1"/>
      <protection locked="0"/>
    </xf>
    <xf numFmtId="0" fontId="108" fillId="0" borderId="25" xfId="4" applyNumberFormat="1" applyFont="1" applyFill="1" applyBorder="1" applyAlignment="1" applyProtection="1">
      <alignment horizontal="center" vertical="center" wrapText="1"/>
      <protection locked="0"/>
    </xf>
    <xf numFmtId="0" fontId="109" fillId="0" borderId="25" xfId="4" applyFont="1" applyBorder="1" applyAlignment="1" applyProtection="1">
      <alignment horizontal="center" vertical="center" wrapText="1"/>
      <protection locked="0"/>
    </xf>
    <xf numFmtId="0" fontId="109" fillId="0" borderId="25" xfId="4" applyFont="1" applyBorder="1" applyAlignment="1" applyProtection="1">
      <alignment horizontal="center" vertical="center"/>
      <protection locked="0"/>
    </xf>
    <xf numFmtId="0" fontId="109" fillId="0" borderId="25" xfId="4" applyNumberFormat="1" applyFont="1" applyFill="1" applyBorder="1" applyAlignment="1" applyProtection="1">
      <alignment horizontal="center" vertical="center" wrapText="1"/>
      <protection locked="0"/>
    </xf>
    <xf numFmtId="0" fontId="99" fillId="0" borderId="25" xfId="5" applyFont="1" applyFill="1" applyBorder="1" applyAlignment="1" applyProtection="1">
      <alignment horizontal="center" vertical="center" wrapText="1"/>
      <protection locked="0"/>
    </xf>
    <xf numFmtId="0" fontId="99" fillId="6" borderId="25" xfId="5" applyFont="1" applyFill="1" applyBorder="1" applyAlignment="1" applyProtection="1">
      <alignment horizontal="center" vertical="center" wrapText="1"/>
      <protection locked="0"/>
    </xf>
    <xf numFmtId="0" fontId="110" fillId="0" borderId="25" xfId="0" applyFont="1" applyFill="1" applyBorder="1" applyAlignment="1" applyProtection="1">
      <alignment horizontal="center" vertical="center" wrapText="1"/>
      <protection locked="0"/>
    </xf>
    <xf numFmtId="0" fontId="111" fillId="0" borderId="25" xfId="4" applyFont="1" applyFill="1" applyBorder="1" applyAlignment="1" applyProtection="1">
      <alignment horizontal="center" vertical="center" wrapText="1"/>
      <protection locked="0"/>
    </xf>
    <xf numFmtId="0" fontId="99" fillId="0" borderId="25" xfId="4" applyFont="1" applyFill="1" applyBorder="1" applyAlignment="1" applyProtection="1">
      <alignment horizontal="center" vertical="center" wrapText="1"/>
      <protection locked="0"/>
    </xf>
    <xf numFmtId="0" fontId="99" fillId="6" borderId="25" xfId="4" applyFont="1" applyFill="1" applyBorder="1" applyAlignment="1" applyProtection="1">
      <alignment horizontal="center" vertical="center" wrapText="1"/>
      <protection locked="0"/>
    </xf>
    <xf numFmtId="0" fontId="99" fillId="0" borderId="25" xfId="4" applyFont="1" applyFill="1" applyBorder="1" applyAlignment="1" applyProtection="1">
      <alignment horizontal="center" vertical="center"/>
      <protection locked="0"/>
    </xf>
    <xf numFmtId="0" fontId="99" fillId="0" borderId="25" xfId="5" applyFont="1" applyFill="1" applyBorder="1" applyAlignment="1" applyProtection="1">
      <alignment horizontal="center" vertical="center"/>
      <protection locked="0"/>
    </xf>
    <xf numFmtId="0" fontId="111" fillId="6" borderId="25" xfId="4" applyFont="1" applyFill="1" applyBorder="1" applyAlignment="1" applyProtection="1">
      <alignment horizontal="center" vertical="top" wrapText="1"/>
      <protection locked="0"/>
    </xf>
    <xf numFmtId="0" fontId="111" fillId="6" borderId="25" xfId="4" applyFont="1" applyFill="1" applyBorder="1" applyAlignment="1" applyProtection="1">
      <alignment horizontal="center" vertical="justify" wrapText="1"/>
      <protection locked="0"/>
    </xf>
    <xf numFmtId="0" fontId="111" fillId="6" borderId="25" xfId="4" applyFont="1" applyFill="1" applyBorder="1" applyAlignment="1" applyProtection="1">
      <alignment horizontal="center" vertical="center" wrapText="1"/>
      <protection locked="0"/>
    </xf>
    <xf numFmtId="0" fontId="108" fillId="0" borderId="25" xfId="4" applyFont="1" applyFill="1" applyBorder="1" applyAlignment="1" applyProtection="1">
      <alignment horizontal="center" vertical="center"/>
      <protection locked="0"/>
    </xf>
    <xf numFmtId="0" fontId="96" fillId="0" borderId="25" xfId="5" applyFont="1" applyFill="1" applyBorder="1" applyAlignment="1" applyProtection="1">
      <alignment horizontal="center" vertical="center"/>
      <protection locked="0"/>
    </xf>
    <xf numFmtId="0" fontId="108" fillId="6" borderId="25" xfId="4" applyFont="1" applyFill="1" applyBorder="1" applyAlignment="1" applyProtection="1">
      <alignment horizontal="center" vertical="top" wrapText="1"/>
      <protection locked="0"/>
    </xf>
    <xf numFmtId="0" fontId="108" fillId="0" borderId="25" xfId="4" applyFont="1" applyFill="1" applyBorder="1" applyAlignment="1" applyProtection="1">
      <alignment horizontal="center" vertical="top" wrapText="1"/>
      <protection locked="0"/>
    </xf>
    <xf numFmtId="0" fontId="99" fillId="0" borderId="25" xfId="5" applyFont="1" applyFill="1" applyBorder="1" applyAlignment="1" applyProtection="1">
      <alignment horizontal="center" vertical="top" wrapText="1"/>
      <protection locked="0"/>
    </xf>
    <xf numFmtId="0" fontId="96" fillId="0" borderId="25" xfId="0" applyFont="1" applyFill="1" applyBorder="1" applyAlignment="1" applyProtection="1">
      <alignment horizontal="center" vertical="center"/>
      <protection locked="0"/>
    </xf>
    <xf numFmtId="0" fontId="96" fillId="0" borderId="25" xfId="0" applyFont="1" applyFill="1" applyBorder="1" applyAlignment="1" applyProtection="1">
      <alignment horizontal="center" vertical="center" wrapText="1"/>
      <protection locked="0"/>
    </xf>
    <xf numFmtId="0" fontId="96" fillId="17" borderId="25" xfId="0" applyFont="1" applyFill="1" applyBorder="1" applyAlignment="1" applyProtection="1">
      <alignment horizontal="center" vertical="center" wrapText="1"/>
      <protection locked="0"/>
    </xf>
    <xf numFmtId="0" fontId="68" fillId="0" borderId="25" xfId="0" applyFont="1" applyFill="1" applyBorder="1" applyAlignment="1" applyProtection="1">
      <alignment horizontal="center" vertical="center" wrapText="1"/>
      <protection locked="0"/>
    </xf>
    <xf numFmtId="0" fontId="96" fillId="27" borderId="25" xfId="0" applyFont="1" applyFill="1" applyBorder="1" applyAlignment="1" applyProtection="1">
      <alignment horizontal="center" vertical="center" wrapText="1"/>
      <protection locked="0"/>
    </xf>
    <xf numFmtId="0" fontId="96" fillId="19" borderId="25" xfId="0" applyFont="1" applyFill="1" applyBorder="1" applyAlignment="1" applyProtection="1">
      <alignment horizontal="left" vertical="center" wrapText="1"/>
      <protection locked="0"/>
    </xf>
    <xf numFmtId="0" fontId="76" fillId="19" borderId="6" xfId="0" applyFont="1" applyFill="1" applyBorder="1" applyAlignment="1" applyProtection="1">
      <alignment horizontal="left" vertical="center" wrapText="1"/>
    </xf>
    <xf numFmtId="0" fontId="108" fillId="6" borderId="25" xfId="4" applyFont="1" applyFill="1" applyBorder="1" applyAlignment="1" applyProtection="1">
      <alignment horizontal="left" vertical="center" wrapText="1"/>
      <protection locked="0"/>
    </xf>
    <xf numFmtId="0" fontId="67" fillId="0" borderId="6" xfId="0" applyFont="1" applyFill="1" applyBorder="1" applyAlignment="1" applyProtection="1">
      <alignment horizontal="left" vertical="center" wrapText="1"/>
    </xf>
    <xf numFmtId="0" fontId="96" fillId="3" borderId="25" xfId="5" applyFont="1" applyFill="1" applyBorder="1" applyAlignment="1" applyProtection="1">
      <alignment horizontal="left" vertical="center" wrapText="1"/>
      <protection locked="0"/>
    </xf>
    <xf numFmtId="0" fontId="96" fillId="0" borderId="25" xfId="5" applyFont="1" applyFill="1" applyBorder="1" applyAlignment="1" applyProtection="1">
      <alignment horizontal="left" vertical="center" wrapText="1"/>
      <protection locked="0"/>
    </xf>
    <xf numFmtId="0" fontId="96" fillId="0" borderId="25" xfId="0" applyFont="1" applyFill="1" applyBorder="1" applyAlignment="1" applyProtection="1">
      <alignment horizontal="left" vertical="center" wrapText="1"/>
      <protection locked="0"/>
    </xf>
    <xf numFmtId="0" fontId="96" fillId="6" borderId="25" xfId="5" applyFont="1" applyFill="1" applyBorder="1" applyAlignment="1" applyProtection="1">
      <alignment horizontal="left" vertical="center" wrapText="1"/>
      <protection locked="0"/>
    </xf>
    <xf numFmtId="0" fontId="99" fillId="0" borderId="25" xfId="0" applyFont="1" applyFill="1" applyBorder="1" applyAlignment="1" applyProtection="1">
      <alignment horizontal="left" vertical="center" wrapText="1"/>
      <protection locked="0"/>
    </xf>
    <xf numFmtId="0" fontId="24" fillId="0" borderId="6" xfId="5" applyFont="1" applyFill="1" applyBorder="1" applyAlignment="1" applyProtection="1">
      <alignment horizontal="left" vertical="center" wrapText="1"/>
    </xf>
    <xf numFmtId="0" fontId="99" fillId="0" borderId="25" xfId="0" applyFont="1" applyBorder="1" applyAlignment="1" applyProtection="1">
      <alignment horizontal="left" vertical="center" wrapText="1"/>
      <protection locked="0"/>
    </xf>
    <xf numFmtId="0" fontId="96" fillId="20" borderId="25" xfId="0" applyFont="1" applyFill="1" applyBorder="1" applyAlignment="1" applyProtection="1">
      <alignment horizontal="left" vertical="center" wrapText="1"/>
      <protection locked="0"/>
    </xf>
    <xf numFmtId="0" fontId="95" fillId="20" borderId="6" xfId="0" applyFont="1" applyFill="1" applyBorder="1" applyAlignment="1" applyProtection="1">
      <alignment horizontal="left" vertical="center" wrapText="1"/>
    </xf>
    <xf numFmtId="0" fontId="108" fillId="0" borderId="25" xfId="4" applyFont="1" applyFill="1" applyBorder="1" applyAlignment="1" applyProtection="1">
      <alignment horizontal="left" vertical="center" wrapText="1"/>
      <protection locked="0"/>
    </xf>
    <xf numFmtId="0" fontId="24" fillId="0" borderId="6" xfId="5" applyFont="1" applyFill="1" applyBorder="1" applyAlignment="1" applyProtection="1">
      <alignment horizontal="center" vertical="center"/>
    </xf>
    <xf numFmtId="0" fontId="96" fillId="20" borderId="6" xfId="0" applyFont="1" applyFill="1" applyBorder="1" applyAlignment="1" applyProtection="1">
      <alignment horizontal="center" vertical="center" wrapText="1"/>
      <protection locked="0"/>
    </xf>
    <xf numFmtId="0" fontId="68" fillId="0" borderId="6" xfId="0" applyFont="1" applyFill="1" applyBorder="1" applyAlignment="1" applyProtection="1">
      <alignment horizontal="center" vertical="center"/>
    </xf>
    <xf numFmtId="0" fontId="96" fillId="20" borderId="25" xfId="0" applyFont="1" applyFill="1" applyBorder="1" applyAlignment="1" applyProtection="1">
      <alignment horizontal="center" vertical="center" wrapText="1"/>
      <protection locked="0"/>
    </xf>
    <xf numFmtId="0" fontId="99" fillId="0" borderId="25" xfId="0" applyFont="1" applyFill="1" applyBorder="1" applyAlignment="1" applyProtection="1">
      <alignment horizontal="center"/>
      <protection locked="0"/>
    </xf>
    <xf numFmtId="0" fontId="101" fillId="21" borderId="6" xfId="4" applyFont="1" applyFill="1" applyBorder="1" applyAlignment="1" applyProtection="1">
      <alignment vertical="center" wrapText="1"/>
    </xf>
    <xf numFmtId="0" fontId="68" fillId="20" borderId="25" xfId="0" applyFont="1" applyFill="1" applyBorder="1" applyAlignment="1" applyProtection="1">
      <alignment horizontal="center" vertical="center" wrapText="1"/>
      <protection locked="0"/>
    </xf>
    <xf numFmtId="0" fontId="67" fillId="0" borderId="6" xfId="0" applyFont="1" applyFill="1" applyBorder="1" applyAlignment="1" applyProtection="1">
      <alignment horizontal="center" vertical="center" wrapText="1"/>
    </xf>
    <xf numFmtId="0" fontId="99" fillId="0" borderId="78" xfId="0" applyFont="1" applyFill="1" applyBorder="1" applyAlignment="1" applyProtection="1">
      <alignment horizontal="center"/>
      <protection locked="0"/>
    </xf>
    <xf numFmtId="0" fontId="67" fillId="0" borderId="10" xfId="0" applyFont="1" applyFill="1" applyBorder="1" applyAlignment="1" applyProtection="1">
      <alignment horizontal="center" vertical="center"/>
    </xf>
    <xf numFmtId="0" fontId="10" fillId="12" borderId="1" xfId="0" applyFont="1" applyFill="1" applyBorder="1" applyAlignment="1" applyProtection="1">
      <alignment horizontal="center" vertical="center" wrapText="1"/>
      <protection hidden="1"/>
    </xf>
    <xf numFmtId="0" fontId="10" fillId="0" borderId="3" xfId="5" applyFont="1" applyBorder="1" applyAlignment="1" applyProtection="1">
      <alignment horizontal="center" vertical="center"/>
      <protection hidden="1"/>
    </xf>
    <xf numFmtId="0" fontId="10" fillId="20" borderId="3" xfId="0" applyFont="1" applyFill="1" applyBorder="1" applyAlignment="1" applyProtection="1">
      <alignment horizontal="center" vertical="center"/>
      <protection hidden="1"/>
    </xf>
    <xf numFmtId="0" fontId="10" fillId="0" borderId="3" xfId="5" applyFont="1" applyFill="1" applyBorder="1" applyAlignment="1" applyProtection="1">
      <alignment horizontal="center" vertical="center"/>
      <protection hidden="1"/>
    </xf>
    <xf numFmtId="0" fontId="126" fillId="0" borderId="3" xfId="0" applyFont="1" applyBorder="1" applyAlignment="1" applyProtection="1">
      <alignment horizontal="center" vertical="center"/>
      <protection hidden="1"/>
    </xf>
    <xf numFmtId="0" fontId="126" fillId="0" borderId="3" xfId="0" applyFont="1" applyBorder="1" applyAlignment="1" applyProtection="1">
      <alignment horizontal="center" vertical="center" wrapText="1"/>
      <protection hidden="1"/>
    </xf>
    <xf numFmtId="0" fontId="10" fillId="20" borderId="3" xfId="0" applyFont="1" applyFill="1" applyBorder="1" applyAlignment="1" applyProtection="1">
      <alignment horizontal="center" vertical="center" wrapText="1"/>
      <protection hidden="1"/>
    </xf>
    <xf numFmtId="0" fontId="10" fillId="12" borderId="3" xfId="0" applyFont="1" applyFill="1" applyBorder="1" applyAlignment="1" applyProtection="1">
      <alignment horizontal="center" vertical="center" wrapText="1"/>
      <protection hidden="1"/>
    </xf>
    <xf numFmtId="0" fontId="10" fillId="0" borderId="3" xfId="0" applyFont="1" applyBorder="1" applyAlignment="1" applyProtection="1">
      <alignment horizontal="center" vertical="center" wrapText="1"/>
      <protection hidden="1"/>
    </xf>
    <xf numFmtId="0" fontId="73" fillId="0" borderId="3" xfId="0" applyFont="1" applyBorder="1" applyAlignment="1" applyProtection="1">
      <alignment horizontal="center" vertical="center" wrapText="1"/>
      <protection hidden="1"/>
    </xf>
    <xf numFmtId="0" fontId="10" fillId="17" borderId="3" xfId="0" applyFont="1" applyFill="1" applyBorder="1" applyAlignment="1" applyProtection="1">
      <alignment horizontal="center" vertical="center" wrapText="1"/>
      <protection hidden="1"/>
    </xf>
    <xf numFmtId="0" fontId="10" fillId="22" borderId="3" xfId="0" applyFont="1" applyFill="1" applyBorder="1" applyAlignment="1" applyProtection="1">
      <alignment horizontal="center" vertical="center" wrapText="1"/>
      <protection hidden="1"/>
    </xf>
    <xf numFmtId="0" fontId="10" fillId="21" borderId="3" xfId="5" applyFont="1" applyFill="1" applyBorder="1" applyAlignment="1" applyProtection="1">
      <alignment horizontal="center" vertical="center" wrapText="1"/>
      <protection hidden="1"/>
    </xf>
    <xf numFmtId="0" fontId="10" fillId="18" borderId="3" xfId="0" applyFont="1" applyFill="1" applyBorder="1" applyAlignment="1" applyProtection="1">
      <alignment horizontal="center" vertical="center" wrapText="1"/>
      <protection hidden="1"/>
    </xf>
    <xf numFmtId="0" fontId="88" fillId="26" borderId="3" xfId="0" applyFont="1" applyFill="1" applyBorder="1" applyAlignment="1" applyProtection="1">
      <alignment horizontal="center" vertical="center" wrapText="1"/>
      <protection hidden="1"/>
    </xf>
    <xf numFmtId="0" fontId="88" fillId="16" borderId="3" xfId="0" applyFont="1" applyFill="1" applyBorder="1" applyAlignment="1" applyProtection="1">
      <alignment horizontal="center" vertical="center" wrapText="1"/>
      <protection hidden="1"/>
    </xf>
    <xf numFmtId="0" fontId="10" fillId="0" borderId="3" xfId="0" applyFont="1" applyBorder="1" applyAlignment="1" applyProtection="1">
      <alignment horizontal="center" vertical="center"/>
      <protection hidden="1"/>
    </xf>
    <xf numFmtId="0" fontId="10" fillId="22" borderId="3" xfId="0" applyFont="1" applyFill="1" applyBorder="1" applyAlignment="1" applyProtection="1">
      <alignment horizontal="center" vertical="center"/>
      <protection hidden="1"/>
    </xf>
    <xf numFmtId="0" fontId="10" fillId="0" borderId="3" xfId="0" applyFont="1" applyFill="1" applyBorder="1" applyAlignment="1" applyProtection="1">
      <alignment horizontal="center" vertical="center" wrapText="1"/>
      <protection hidden="1"/>
    </xf>
    <xf numFmtId="0" fontId="88" fillId="22" borderId="3" xfId="0" applyFont="1" applyFill="1" applyBorder="1" applyAlignment="1" applyProtection="1">
      <alignment horizontal="center" vertical="center" wrapText="1"/>
      <protection hidden="1"/>
    </xf>
    <xf numFmtId="0" fontId="10" fillId="0" borderId="42" xfId="0" applyFont="1" applyBorder="1" applyAlignment="1" applyProtection="1">
      <alignment horizontal="center" vertical="center" wrapText="1"/>
      <protection hidden="1"/>
    </xf>
    <xf numFmtId="0" fontId="104" fillId="13" borderId="70" xfId="0" applyFont="1" applyFill="1" applyBorder="1" applyAlignment="1" applyProtection="1">
      <alignment horizontal="center" vertical="center"/>
      <protection hidden="1"/>
    </xf>
    <xf numFmtId="14" fontId="70" fillId="0" borderId="6" xfId="4" applyNumberFormat="1" applyBorder="1" applyAlignment="1" applyProtection="1">
      <alignment horizontal="center" vertical="center"/>
      <protection locked="0"/>
    </xf>
    <xf numFmtId="14" fontId="70" fillId="0" borderId="6" xfId="4" applyNumberFormat="1" applyBorder="1" applyAlignment="1" applyProtection="1">
      <alignment horizontal="center" vertical="center" wrapText="1"/>
      <protection locked="0"/>
    </xf>
    <xf numFmtId="0" fontId="42" fillId="0" borderId="3" xfId="0" applyFont="1" applyBorder="1" applyAlignment="1" applyProtection="1">
      <alignment horizontal="left" vertical="center" wrapText="1"/>
      <protection locked="0"/>
    </xf>
    <xf numFmtId="14" fontId="8" fillId="0" borderId="6" xfId="0" applyNumberFormat="1" applyFont="1" applyBorder="1" applyAlignment="1" applyProtection="1">
      <alignment horizontal="center" vertical="center" wrapText="1"/>
      <protection locked="0"/>
    </xf>
    <xf numFmtId="0" fontId="130" fillId="0" borderId="3" xfId="0" applyFont="1" applyBorder="1" applyAlignment="1" applyProtection="1">
      <alignment horizontal="left" vertical="center" wrapText="1"/>
      <protection locked="0"/>
    </xf>
    <xf numFmtId="0" fontId="42" fillId="3" borderId="3" xfId="0" applyFont="1" applyFill="1" applyBorder="1" applyAlignment="1" applyProtection="1">
      <alignment horizontal="left" vertical="center"/>
      <protection locked="0"/>
    </xf>
    <xf numFmtId="0" fontId="14" fillId="0" borderId="3" xfId="5" applyFont="1" applyFill="1" applyBorder="1" applyAlignment="1" applyProtection="1">
      <alignment horizontal="center" vertical="center"/>
      <protection locked="0"/>
    </xf>
    <xf numFmtId="0" fontId="131" fillId="0" borderId="0" xfId="0" applyFont="1" applyAlignment="1" applyProtection="1">
      <alignment vertical="center" wrapText="1"/>
      <protection locked="0"/>
    </xf>
    <xf numFmtId="0" fontId="19" fillId="20" borderId="2" xfId="0" applyFont="1" applyFill="1" applyBorder="1" applyAlignment="1" applyProtection="1">
      <alignment horizontal="left" vertical="center" wrapText="1"/>
      <protection hidden="1"/>
    </xf>
    <xf numFmtId="0" fontId="83" fillId="0" borderId="24" xfId="5" applyFont="1" applyFill="1" applyBorder="1" applyAlignment="1" applyProtection="1">
      <alignment horizontal="center" vertical="center" wrapText="1"/>
      <protection locked="0"/>
    </xf>
    <xf numFmtId="0" fontId="83" fillId="6" borderId="24" xfId="5" applyFont="1" applyFill="1" applyBorder="1" applyAlignment="1" applyProtection="1">
      <alignment vertical="center"/>
      <protection locked="0"/>
    </xf>
    <xf numFmtId="0" fontId="83" fillId="6" borderId="24" xfId="5" applyFont="1" applyFill="1" applyBorder="1" applyAlignment="1" applyProtection="1">
      <alignment horizontal="center" vertical="center" wrapText="1"/>
      <protection locked="0"/>
    </xf>
    <xf numFmtId="0" fontId="83" fillId="6" borderId="24" xfId="5" applyFont="1" applyFill="1" applyBorder="1" applyAlignment="1" applyProtection="1">
      <alignment horizontal="center" vertical="center"/>
      <protection locked="0"/>
    </xf>
    <xf numFmtId="0" fontId="83" fillId="0" borderId="24" xfId="0" applyFont="1" applyBorder="1" applyProtection="1">
      <protection locked="0"/>
    </xf>
    <xf numFmtId="0" fontId="42" fillId="10" borderId="24" xfId="0" applyFont="1" applyFill="1" applyBorder="1" applyAlignment="1" applyProtection="1">
      <alignment horizontal="center" vertical="center" wrapText="1"/>
      <protection locked="0"/>
    </xf>
    <xf numFmtId="0" fontId="42" fillId="20" borderId="24" xfId="0" applyFont="1" applyFill="1" applyBorder="1" applyAlignment="1" applyProtection="1">
      <alignment horizontal="center" vertical="center" wrapText="1"/>
      <protection locked="0"/>
    </xf>
    <xf numFmtId="0" fontId="81" fillId="22" borderId="24" xfId="0" applyFont="1" applyFill="1" applyBorder="1" applyAlignment="1" applyProtection="1">
      <alignment horizontal="center" vertical="center" wrapText="1"/>
      <protection locked="0"/>
    </xf>
    <xf numFmtId="0" fontId="83" fillId="0" borderId="0" xfId="0" applyFont="1" applyProtection="1">
      <protection locked="0"/>
    </xf>
    <xf numFmtId="0" fontId="83" fillId="0" borderId="0" xfId="0" applyFont="1"/>
    <xf numFmtId="0" fontId="83" fillId="0" borderId="0" xfId="0" applyFont="1" applyBorder="1"/>
    <xf numFmtId="0" fontId="131" fillId="0" borderId="0" xfId="0" applyFont="1"/>
    <xf numFmtId="0" fontId="83" fillId="0" borderId="24" xfId="5" applyFont="1" applyFill="1" applyBorder="1" applyAlignment="1" applyProtection="1">
      <alignment vertical="center"/>
      <protection locked="0"/>
    </xf>
    <xf numFmtId="0" fontId="83" fillId="0" borderId="24" xfId="5" applyFont="1" applyFill="1" applyBorder="1" applyAlignment="1" applyProtection="1">
      <alignment horizontal="center" vertical="center"/>
      <protection locked="0"/>
    </xf>
    <xf numFmtId="0" fontId="83" fillId="10" borderId="33" xfId="0" applyFont="1" applyFill="1" applyBorder="1" applyAlignment="1" applyProtection="1">
      <alignment horizontal="center" vertical="center" wrapText="1"/>
      <protection locked="0"/>
    </xf>
    <xf numFmtId="0" fontId="83" fillId="12" borderId="24" xfId="0" applyFont="1" applyFill="1" applyBorder="1" applyAlignment="1" applyProtection="1">
      <alignment horizontal="left" vertical="center" wrapText="1"/>
      <protection locked="0"/>
    </xf>
    <xf numFmtId="0" fontId="83" fillId="0" borderId="24" xfId="5" applyFont="1" applyBorder="1" applyAlignment="1" applyProtection="1">
      <alignment horizontal="center" vertical="center"/>
      <protection locked="0"/>
    </xf>
    <xf numFmtId="0" fontId="83" fillId="20" borderId="24" xfId="0" applyFont="1" applyFill="1" applyBorder="1" applyAlignment="1" applyProtection="1">
      <alignment horizontal="center" vertical="center"/>
      <protection locked="0"/>
    </xf>
    <xf numFmtId="0" fontId="42" fillId="20" borderId="24" xfId="0" applyFont="1" applyFill="1" applyBorder="1" applyAlignment="1" applyProtection="1">
      <alignment horizontal="left" vertical="center" wrapText="1"/>
      <protection locked="0"/>
    </xf>
    <xf numFmtId="0" fontId="83" fillId="21" borderId="24" xfId="5" applyFont="1" applyFill="1" applyBorder="1" applyAlignment="1" applyProtection="1">
      <alignment horizontal="center" vertical="center" wrapText="1"/>
      <protection locked="0"/>
    </xf>
    <xf numFmtId="0" fontId="83" fillId="10" borderId="24" xfId="0" applyFont="1" applyFill="1" applyBorder="1" applyAlignment="1" applyProtection="1">
      <alignment horizontal="center" vertical="center" wrapText="1"/>
      <protection locked="0"/>
    </xf>
    <xf numFmtId="0" fontId="83" fillId="21" borderId="24" xfId="5" applyFont="1" applyFill="1" applyBorder="1" applyAlignment="1" applyProtection="1">
      <alignment vertical="center"/>
      <protection locked="0"/>
    </xf>
    <xf numFmtId="0" fontId="83" fillId="21" borderId="24" xfId="5" applyFont="1" applyFill="1" applyBorder="1" applyAlignment="1" applyProtection="1">
      <alignment horizontal="center" vertical="center"/>
      <protection locked="0"/>
    </xf>
    <xf numFmtId="0" fontId="81" fillId="22" borderId="24" xfId="0" applyFont="1" applyFill="1" applyBorder="1" applyAlignment="1" applyProtection="1">
      <alignment horizontal="left" vertical="center" wrapText="1"/>
      <protection locked="0"/>
    </xf>
    <xf numFmtId="0" fontId="83" fillId="17" borderId="24" xfId="0" applyFont="1" applyFill="1" applyBorder="1" applyAlignment="1" applyProtection="1">
      <alignment horizontal="left" vertical="center" wrapText="1"/>
      <protection locked="0"/>
    </xf>
    <xf numFmtId="0" fontId="83" fillId="18" borderId="24" xfId="5" applyFont="1" applyFill="1" applyBorder="1" applyAlignment="1" applyProtection="1">
      <alignment vertical="center"/>
      <protection locked="0"/>
    </xf>
    <xf numFmtId="0" fontId="81" fillId="26" borderId="24" xfId="0" applyFont="1" applyFill="1" applyBorder="1" applyAlignment="1" applyProtection="1">
      <alignment horizontal="center" vertical="center" wrapText="1"/>
      <protection locked="0"/>
    </xf>
    <xf numFmtId="0" fontId="83" fillId="19" borderId="24" xfId="0" applyFont="1" applyFill="1" applyBorder="1" applyAlignment="1" applyProtection="1">
      <alignment horizontal="center" vertical="center" wrapText="1"/>
      <protection locked="0"/>
    </xf>
    <xf numFmtId="2" fontId="81" fillId="22" borderId="24" xfId="0" applyNumberFormat="1" applyFont="1" applyFill="1" applyBorder="1" applyAlignment="1" applyProtection="1">
      <alignment horizontal="center" vertical="center" wrapText="1"/>
      <protection locked="0"/>
    </xf>
    <xf numFmtId="0" fontId="81" fillId="22" borderId="24" xfId="0" applyFont="1" applyFill="1" applyBorder="1" applyAlignment="1" applyProtection="1">
      <alignment horizontal="center" vertical="center"/>
      <protection locked="0"/>
    </xf>
    <xf numFmtId="0" fontId="132" fillId="26" borderId="24" xfId="0" applyFont="1" applyFill="1" applyBorder="1" applyAlignment="1" applyProtection="1">
      <alignment horizontal="left" vertical="center" wrapText="1"/>
      <protection locked="0"/>
    </xf>
    <xf numFmtId="0" fontId="83" fillId="0" borderId="24" xfId="0" applyFont="1" applyFill="1" applyBorder="1" applyAlignment="1" applyProtection="1">
      <alignment horizontal="center" vertical="center" wrapText="1"/>
      <protection locked="0"/>
    </xf>
    <xf numFmtId="0" fontId="81" fillId="22" borderId="24" xfId="0" applyFont="1" applyFill="1" applyBorder="1" applyAlignment="1" applyProtection="1">
      <alignment vertical="center" wrapText="1"/>
      <protection locked="0"/>
    </xf>
    <xf numFmtId="0" fontId="83" fillId="24" borderId="24" xfId="5" applyFont="1" applyFill="1" applyBorder="1" applyAlignment="1" applyProtection="1">
      <alignment horizontal="center" vertical="center" wrapText="1"/>
      <protection locked="0"/>
    </xf>
    <xf numFmtId="0" fontId="83" fillId="0" borderId="72" xfId="5" applyFont="1" applyFill="1" applyBorder="1" applyAlignment="1" applyProtection="1">
      <alignment vertical="center"/>
      <protection locked="0"/>
    </xf>
    <xf numFmtId="0" fontId="83" fillId="0" borderId="7" xfId="5" applyFont="1" applyFill="1" applyBorder="1" applyAlignment="1" applyProtection="1">
      <alignment horizontal="center" vertical="center"/>
      <protection hidden="1"/>
    </xf>
    <xf numFmtId="1" fontId="83" fillId="5" borderId="1" xfId="0" applyNumberFormat="1" applyFont="1" applyFill="1" applyBorder="1" applyAlignment="1" applyProtection="1">
      <alignment horizontal="center" vertical="center"/>
      <protection hidden="1"/>
    </xf>
    <xf numFmtId="1" fontId="83" fillId="6" borderId="1" xfId="5" applyNumberFormat="1" applyFont="1" applyFill="1" applyBorder="1" applyAlignment="1" applyProtection="1">
      <alignment horizontal="center" vertical="center"/>
      <protection hidden="1"/>
    </xf>
    <xf numFmtId="1" fontId="83" fillId="0" borderId="59" xfId="0" applyNumberFormat="1" applyFont="1" applyFill="1" applyBorder="1" applyAlignment="1" applyProtection="1">
      <alignment horizontal="center" vertical="center"/>
      <protection hidden="1"/>
    </xf>
    <xf numFmtId="166" fontId="83" fillId="0" borderId="59" xfId="10" applyNumberFormat="1" applyFont="1" applyFill="1" applyBorder="1" applyAlignment="1" applyProtection="1">
      <alignment horizontal="center" vertical="center"/>
      <protection hidden="1"/>
    </xf>
    <xf numFmtId="0" fontId="74" fillId="0" borderId="2" xfId="0" applyFont="1" applyBorder="1" applyAlignment="1" applyProtection="1">
      <alignment horizontal="center" vertical="center" wrapText="1"/>
      <protection locked="0" hidden="1"/>
    </xf>
    <xf numFmtId="0" fontId="70" fillId="0" borderId="6" xfId="4" applyNumberFormat="1" applyBorder="1" applyAlignment="1" applyProtection="1">
      <alignment horizontal="center" vertical="center" wrapText="1"/>
      <protection locked="0"/>
    </xf>
    <xf numFmtId="0" fontId="70" fillId="0" borderId="6" xfId="4" applyBorder="1" applyAlignment="1" applyProtection="1">
      <alignment horizontal="center" vertical="center" wrapText="1"/>
      <protection locked="0"/>
    </xf>
    <xf numFmtId="0" fontId="70" fillId="0" borderId="6" xfId="4" applyFill="1" applyBorder="1" applyAlignment="1" applyProtection="1">
      <alignment horizontal="center" vertical="center" wrapText="1"/>
      <protection locked="0"/>
    </xf>
    <xf numFmtId="0" fontId="93" fillId="7" borderId="0" xfId="5" applyFont="1" applyFill="1" applyAlignment="1" applyProtection="1">
      <alignment vertical="center" wrapText="1"/>
      <protection locked="0"/>
    </xf>
    <xf numFmtId="0" fontId="93" fillId="7" borderId="72" xfId="5" applyFont="1" applyFill="1" applyBorder="1" applyAlignment="1" applyProtection="1">
      <alignment vertical="center" wrapText="1"/>
    </xf>
    <xf numFmtId="0" fontId="36" fillId="10" borderId="5" xfId="0" applyFont="1" applyFill="1" applyBorder="1" applyAlignment="1" applyProtection="1">
      <alignment horizontal="center" vertical="center" wrapText="1"/>
      <protection locked="0"/>
    </xf>
    <xf numFmtId="0" fontId="19" fillId="12" borderId="3" xfId="0" applyFont="1" applyFill="1" applyBorder="1" applyAlignment="1" applyProtection="1">
      <alignment horizontal="center" vertical="center" wrapText="1"/>
      <protection locked="0"/>
    </xf>
    <xf numFmtId="0" fontId="121" fillId="0" borderId="3" xfId="5" applyFont="1" applyBorder="1" applyAlignment="1" applyProtection="1">
      <alignment horizontal="center" vertical="center"/>
      <protection locked="0"/>
    </xf>
    <xf numFmtId="0" fontId="121" fillId="20" borderId="3" xfId="0" applyFont="1" applyFill="1" applyBorder="1" applyAlignment="1" applyProtection="1">
      <alignment horizontal="center" vertical="center"/>
      <protection locked="0"/>
    </xf>
    <xf numFmtId="0" fontId="19" fillId="20" borderId="3" xfId="0" applyFont="1" applyFill="1" applyBorder="1" applyAlignment="1" applyProtection="1">
      <alignment horizontal="center" vertical="center"/>
      <protection locked="0"/>
    </xf>
    <xf numFmtId="0" fontId="42" fillId="10" borderId="3" xfId="0" applyFont="1" applyFill="1" applyBorder="1" applyAlignment="1" applyProtection="1">
      <alignment horizontal="center" vertical="center" wrapText="1"/>
      <protection locked="0"/>
    </xf>
    <xf numFmtId="0" fontId="42" fillId="0" borderId="3" xfId="0" applyFont="1" applyBorder="1" applyAlignment="1" applyProtection="1">
      <alignment horizontal="center" vertical="center" wrapText="1"/>
      <protection locked="0"/>
    </xf>
    <xf numFmtId="0" fontId="42" fillId="20" borderId="3" xfId="0" applyFont="1" applyFill="1" applyBorder="1" applyAlignment="1" applyProtection="1">
      <alignment horizontal="center" vertical="center" wrapText="1"/>
      <protection locked="0"/>
    </xf>
    <xf numFmtId="0" fontId="118" fillId="20" borderId="3" xfId="0" applyFont="1" applyFill="1" applyBorder="1" applyAlignment="1" applyProtection="1">
      <alignment horizontal="center" vertical="center" wrapText="1"/>
      <protection locked="0"/>
    </xf>
    <xf numFmtId="0" fontId="121" fillId="10" borderId="3" xfId="0" applyFont="1" applyFill="1" applyBorder="1" applyAlignment="1" applyProtection="1">
      <alignment horizontal="center" vertical="center" wrapText="1"/>
      <protection locked="0"/>
    </xf>
    <xf numFmtId="0" fontId="121" fillId="12" borderId="3" xfId="0" applyFont="1" applyFill="1" applyBorder="1" applyAlignment="1" applyProtection="1">
      <alignment horizontal="center" vertical="center" wrapText="1"/>
      <protection locked="0"/>
    </xf>
    <xf numFmtId="0" fontId="131" fillId="0" borderId="83" xfId="23" applyFont="1" applyBorder="1" applyAlignment="1" applyProtection="1">
      <alignment horizontal="justify" vertical="center" wrapText="1"/>
      <protection locked="0"/>
    </xf>
    <xf numFmtId="0" fontId="131" fillId="0" borderId="0" xfId="24" applyFont="1" applyAlignment="1" applyProtection="1">
      <alignment horizontal="justify" vertical="center" wrapText="1"/>
      <protection locked="0"/>
    </xf>
    <xf numFmtId="0" fontId="131" fillId="0" borderId="83" xfId="25" applyFont="1" applyBorder="1" applyAlignment="1" applyProtection="1">
      <alignment horizontal="justify" vertical="center" wrapText="1"/>
      <protection locked="0"/>
    </xf>
    <xf numFmtId="0" fontId="131" fillId="0" borderId="83" xfId="26" applyFont="1" applyBorder="1" applyAlignment="1" applyProtection="1">
      <alignment horizontal="justify" vertical="center" wrapText="1"/>
      <protection locked="0"/>
    </xf>
    <xf numFmtId="0" fontId="131" fillId="0" borderId="83" xfId="27" applyFont="1" applyBorder="1" applyAlignment="1" applyProtection="1">
      <alignment horizontal="justify" vertical="center" wrapText="1"/>
      <protection locked="0"/>
    </xf>
    <xf numFmtId="0" fontId="131" fillId="0" borderId="83" xfId="28" applyFont="1" applyBorder="1" applyAlignment="1" applyProtection="1">
      <alignment horizontal="justify" vertical="center" wrapText="1"/>
      <protection locked="0"/>
    </xf>
    <xf numFmtId="0" fontId="131" fillId="18" borderId="83" xfId="29" applyFont="1" applyFill="1" applyBorder="1" applyAlignment="1" applyProtection="1">
      <alignment horizontal="justify" vertical="center" wrapText="1"/>
      <protection locked="0"/>
    </xf>
    <xf numFmtId="0" fontId="131" fillId="0" borderId="83" xfId="30" applyFont="1" applyBorder="1" applyAlignment="1" applyProtection="1">
      <alignment horizontal="justify" vertical="center" wrapText="1"/>
      <protection locked="0"/>
    </xf>
    <xf numFmtId="0" fontId="131" fillId="18" borderId="86" xfId="31" applyFont="1" applyFill="1" applyBorder="1" applyAlignment="1" applyProtection="1">
      <alignment horizontal="justify" vertical="center" wrapText="1"/>
      <protection locked="0"/>
    </xf>
    <xf numFmtId="0" fontId="131" fillId="0" borderId="2" xfId="32" applyFont="1" applyBorder="1" applyAlignment="1" applyProtection="1">
      <alignment horizontal="justify" vertical="center" wrapText="1"/>
      <protection locked="0"/>
    </xf>
    <xf numFmtId="0" fontId="131" fillId="0" borderId="83" xfId="33" applyFont="1" applyBorder="1" applyAlignment="1" applyProtection="1">
      <alignment horizontal="justify" vertical="center" wrapText="1"/>
      <protection locked="0"/>
    </xf>
    <xf numFmtId="0" fontId="131" fillId="18" borderId="83" xfId="34" applyFont="1" applyFill="1" applyBorder="1" applyAlignment="1" applyProtection="1">
      <alignment horizontal="justify" vertical="center" wrapText="1"/>
      <protection locked="0"/>
    </xf>
    <xf numFmtId="0" fontId="131" fillId="0" borderId="83" xfId="35" applyFont="1" applyBorder="1" applyAlignment="1" applyProtection="1">
      <alignment horizontal="justify" vertical="center"/>
      <protection locked="0"/>
    </xf>
    <xf numFmtId="0" fontId="131" fillId="0" borderId="83" xfId="36" applyFont="1" applyBorder="1" applyAlignment="1" applyProtection="1">
      <alignment horizontal="justify" vertical="center" wrapText="1"/>
      <protection locked="0"/>
    </xf>
    <xf numFmtId="0" fontId="131" fillId="18" borderId="83" xfId="37" applyFont="1" applyFill="1" applyBorder="1" applyAlignment="1" applyProtection="1">
      <alignment horizontal="justify" vertical="center" wrapText="1"/>
      <protection locked="0"/>
    </xf>
    <xf numFmtId="0" fontId="131" fillId="0" borderId="83" xfId="39" applyFont="1" applyBorder="1" applyAlignment="1" applyProtection="1">
      <alignment horizontal="justify" vertical="center"/>
      <protection locked="0"/>
    </xf>
    <xf numFmtId="0" fontId="131" fillId="0" borderId="83" xfId="38" applyFont="1" applyBorder="1" applyAlignment="1" applyProtection="1">
      <alignment horizontal="justify" vertical="center" wrapText="1"/>
      <protection locked="0"/>
    </xf>
    <xf numFmtId="0" fontId="131" fillId="0" borderId="0" xfId="0" applyFont="1" applyAlignment="1" applyProtection="1">
      <alignment horizontal="justify" vertical="center" wrapText="1"/>
      <protection locked="0"/>
    </xf>
    <xf numFmtId="0" fontId="131" fillId="0" borderId="83" xfId="41" applyFont="1" applyBorder="1" applyAlignment="1" applyProtection="1">
      <alignment horizontal="justify" vertical="center" wrapText="1"/>
      <protection locked="0"/>
    </xf>
    <xf numFmtId="0" fontId="118" fillId="20" borderId="3" xfId="0" applyFont="1" applyFill="1" applyBorder="1" applyAlignment="1" applyProtection="1">
      <alignment horizontal="center" vertical="center"/>
      <protection locked="0"/>
    </xf>
    <xf numFmtId="0" fontId="121" fillId="10" borderId="3" xfId="0" applyFont="1" applyFill="1" applyBorder="1" applyAlignment="1" applyProtection="1">
      <alignment horizontal="left" vertical="center" wrapText="1"/>
      <protection locked="0"/>
    </xf>
    <xf numFmtId="0" fontId="122" fillId="22" borderId="3" xfId="0" applyFont="1" applyFill="1" applyBorder="1" applyAlignment="1" applyProtection="1">
      <alignment horizontal="center" vertical="center" wrapText="1"/>
      <protection locked="0"/>
    </xf>
    <xf numFmtId="0" fontId="122" fillId="16" borderId="3" xfId="0" applyFont="1" applyFill="1" applyBorder="1" applyAlignment="1" applyProtection="1">
      <alignment horizontal="center" vertical="center" wrapText="1"/>
      <protection locked="0"/>
    </xf>
    <xf numFmtId="0" fontId="122" fillId="25" borderId="3" xfId="0" applyFont="1" applyFill="1" applyBorder="1" applyAlignment="1" applyProtection="1">
      <alignment horizontal="center" vertical="center" wrapText="1"/>
      <protection locked="0"/>
    </xf>
    <xf numFmtId="0" fontId="122" fillId="18" borderId="3" xfId="0" applyFont="1" applyFill="1" applyBorder="1" applyAlignment="1" applyProtection="1">
      <alignment vertical="center"/>
      <protection locked="0"/>
    </xf>
    <xf numFmtId="0" fontId="121" fillId="19" borderId="3" xfId="0" applyFont="1" applyFill="1" applyBorder="1" applyAlignment="1" applyProtection="1">
      <alignment horizontal="center" vertical="center" wrapText="1"/>
      <protection locked="0"/>
    </xf>
    <xf numFmtId="0" fontId="125" fillId="0" borderId="3" xfId="0" applyFont="1" applyFill="1" applyBorder="1" applyAlignment="1" applyProtection="1">
      <alignment horizontal="left" vertical="center" wrapText="1"/>
      <protection locked="0"/>
    </xf>
    <xf numFmtId="0" fontId="125" fillId="22" borderId="3" xfId="0" applyFont="1" applyFill="1" applyBorder="1" applyAlignment="1" applyProtection="1">
      <alignment horizontal="center" vertical="center" wrapText="1"/>
      <protection locked="0"/>
    </xf>
    <xf numFmtId="0" fontId="121" fillId="0" borderId="3" xfId="0" applyFont="1" applyFill="1" applyBorder="1" applyAlignment="1" applyProtection="1">
      <alignment horizontal="center" vertical="center" wrapText="1"/>
      <protection locked="0"/>
    </xf>
    <xf numFmtId="0" fontId="122" fillId="0" borderId="3" xfId="0" applyFont="1" applyFill="1" applyBorder="1" applyAlignment="1" applyProtection="1">
      <alignment horizontal="center" vertical="center" wrapText="1"/>
      <protection locked="0"/>
    </xf>
    <xf numFmtId="0" fontId="120" fillId="20" borderId="3" xfId="0" applyFont="1" applyFill="1" applyBorder="1" applyAlignment="1" applyProtection="1">
      <alignment horizontal="center" vertical="center" wrapText="1"/>
      <protection locked="0"/>
    </xf>
    <xf numFmtId="0" fontId="118" fillId="28" borderId="3" xfId="0" applyFont="1" applyFill="1" applyBorder="1" applyAlignment="1" applyProtection="1">
      <alignment horizontal="center" vertical="center" wrapText="1"/>
      <protection locked="0"/>
    </xf>
    <xf numFmtId="0" fontId="135" fillId="0" borderId="7" xfId="5" applyFont="1" applyFill="1" applyBorder="1" applyAlignment="1" applyProtection="1">
      <alignment vertical="center"/>
      <protection locked="0"/>
    </xf>
    <xf numFmtId="0" fontId="135" fillId="6" borderId="7" xfId="5" applyFont="1" applyFill="1" applyBorder="1" applyAlignment="1" applyProtection="1">
      <alignment vertical="center"/>
      <protection locked="0"/>
    </xf>
    <xf numFmtId="0" fontId="136" fillId="0" borderId="0" xfId="0" applyFont="1" applyAlignment="1" applyProtection="1">
      <alignment vertical="center"/>
      <protection locked="0"/>
    </xf>
    <xf numFmtId="0" fontId="19" fillId="0" borderId="0" xfId="0" applyFont="1" applyFill="1" applyBorder="1" applyAlignment="1" applyProtection="1">
      <alignment vertical="center"/>
      <protection locked="0"/>
    </xf>
    <xf numFmtId="0" fontId="136" fillId="0" borderId="0" xfId="0" applyFont="1" applyAlignment="1">
      <alignment vertical="center"/>
    </xf>
    <xf numFmtId="0" fontId="136" fillId="0" borderId="0" xfId="0" applyFont="1" applyBorder="1" applyAlignment="1">
      <alignment vertical="center"/>
    </xf>
    <xf numFmtId="0" fontId="127" fillId="0" borderId="0" xfId="0" applyFont="1" applyAlignment="1">
      <alignment vertical="center"/>
    </xf>
    <xf numFmtId="0" fontId="83" fillId="0" borderId="3" xfId="0" applyFont="1" applyBorder="1" applyAlignment="1" applyProtection="1">
      <alignment horizontal="left" vertical="center" wrapText="1"/>
      <protection locked="0"/>
    </xf>
    <xf numFmtId="0" fontId="127" fillId="0" borderId="83" xfId="40" applyFont="1" applyBorder="1" applyAlignment="1" applyProtection="1">
      <alignment horizontal="justify" vertical="center" wrapText="1"/>
      <protection locked="0"/>
    </xf>
    <xf numFmtId="0" fontId="131" fillId="0" borderId="87" xfId="0" applyFont="1" applyBorder="1" applyAlignment="1" applyProtection="1">
      <alignment horizontal="justify" vertical="center" wrapText="1"/>
      <protection locked="0"/>
    </xf>
    <xf numFmtId="0" fontId="131" fillId="0" borderId="85" xfId="0" applyFont="1" applyBorder="1" applyAlignment="1" applyProtection="1">
      <alignment horizontal="center" vertical="center" wrapText="1"/>
      <protection locked="0"/>
    </xf>
    <xf numFmtId="0" fontId="81" fillId="0" borderId="0" xfId="22" applyFont="1" applyBorder="1" applyAlignment="1" applyProtection="1">
      <alignment horizontal="center" vertical="center" wrapText="1"/>
      <protection locked="0"/>
    </xf>
    <xf numFmtId="0" fontId="81" fillId="0" borderId="83" xfId="22" applyFont="1" applyBorder="1" applyAlignment="1" applyProtection="1">
      <alignment horizontal="center" vertical="center" wrapText="1"/>
      <protection locked="0"/>
    </xf>
    <xf numFmtId="0" fontId="81" fillId="0" borderId="83" xfId="0" applyFont="1" applyBorder="1" applyAlignment="1" applyProtection="1">
      <alignment horizontal="center" vertical="center" wrapText="1"/>
      <protection locked="0"/>
    </xf>
    <xf numFmtId="0" fontId="72" fillId="0" borderId="3" xfId="0" applyFont="1" applyBorder="1" applyAlignment="1" applyProtection="1">
      <alignment horizontal="center" vertical="center" wrapText="1"/>
      <protection locked="0"/>
    </xf>
    <xf numFmtId="0" fontId="72" fillId="20" borderId="3" xfId="0" applyFont="1" applyFill="1" applyBorder="1" applyAlignment="1" applyProtection="1">
      <alignment horizontal="center" vertical="center" wrapText="1"/>
      <protection locked="0"/>
    </xf>
    <xf numFmtId="0" fontId="42" fillId="0" borderId="2" xfId="0" applyFont="1" applyBorder="1" applyAlignment="1" applyProtection="1">
      <alignment horizontal="center" vertical="center" wrapText="1"/>
      <protection locked="0" hidden="1"/>
    </xf>
    <xf numFmtId="0" fontId="83" fillId="0" borderId="2" xfId="0" applyFont="1" applyBorder="1" applyAlignment="1" applyProtection="1">
      <alignment horizontal="center" vertical="center" wrapText="1"/>
      <protection locked="0" hidden="1"/>
    </xf>
    <xf numFmtId="0" fontId="81" fillId="0" borderId="83" xfId="16" applyFont="1" applyFill="1" applyBorder="1" applyAlignment="1" applyProtection="1">
      <alignment horizontal="center" vertical="center" wrapText="1"/>
      <protection locked="0"/>
    </xf>
    <xf numFmtId="0" fontId="81" fillId="0" borderId="83" xfId="17" applyFont="1" applyBorder="1" applyAlignment="1" applyProtection="1">
      <alignment horizontal="center" vertical="center" wrapText="1"/>
      <protection locked="0"/>
    </xf>
    <xf numFmtId="0" fontId="83" fillId="0" borderId="0" xfId="18" applyFont="1" applyAlignment="1" applyProtection="1">
      <alignment horizontal="center" vertical="center" wrapText="1"/>
      <protection locked="0"/>
    </xf>
    <xf numFmtId="0" fontId="81" fillId="0" borderId="83" xfId="19" applyFont="1" applyBorder="1" applyAlignment="1" applyProtection="1">
      <alignment horizontal="center" vertical="center" wrapText="1"/>
      <protection locked="0"/>
    </xf>
    <xf numFmtId="0" fontId="81" fillId="0" borderId="83" xfId="20" applyFont="1" applyBorder="1" applyAlignment="1" applyProtection="1">
      <alignment horizontal="center" vertical="center" wrapText="1"/>
      <protection locked="0"/>
    </xf>
    <xf numFmtId="0" fontId="81" fillId="0" borderId="84" xfId="21" applyFont="1" applyFill="1" applyBorder="1" applyAlignment="1" applyProtection="1">
      <alignment horizontal="center" vertical="center" wrapText="1"/>
      <protection locked="0"/>
    </xf>
    <xf numFmtId="0" fontId="81" fillId="0" borderId="83" xfId="21" applyFont="1" applyBorder="1" applyAlignment="1" applyProtection="1">
      <alignment horizontal="center" vertical="center" wrapText="1"/>
      <protection locked="0"/>
    </xf>
    <xf numFmtId="0" fontId="83" fillId="0" borderId="83" xfId="22" applyFont="1" applyBorder="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hidden="1"/>
    </xf>
    <xf numFmtId="0" fontId="138" fillId="0" borderId="3" xfId="0" applyFont="1" applyBorder="1" applyAlignment="1" applyProtection="1">
      <alignment horizontal="left" vertical="center" wrapText="1"/>
      <protection locked="0"/>
    </xf>
    <xf numFmtId="0" fontId="70" fillId="0" borderId="3" xfId="4" applyBorder="1" applyAlignment="1" applyProtection="1">
      <alignment horizontal="center" vertical="center" wrapText="1"/>
      <protection locked="0"/>
    </xf>
    <xf numFmtId="0" fontId="81" fillId="0" borderId="89" xfId="22" applyFont="1" applyFill="1" applyBorder="1" applyAlignment="1" applyProtection="1">
      <alignment horizontal="center" vertical="center" wrapText="1"/>
      <protection locked="0"/>
    </xf>
    <xf numFmtId="0" fontId="81" fillId="0" borderId="87" xfId="0" applyFont="1" applyBorder="1" applyAlignment="1" applyProtection="1">
      <alignment horizontal="center" vertical="center" wrapText="1"/>
      <protection locked="0"/>
    </xf>
    <xf numFmtId="0" fontId="81" fillId="0" borderId="0" xfId="0" applyFont="1" applyAlignment="1" applyProtection="1">
      <alignment horizontal="center" vertical="center" wrapText="1"/>
      <protection locked="0"/>
    </xf>
    <xf numFmtId="0" fontId="81" fillId="0" borderId="83" xfId="42" applyFont="1" applyBorder="1" applyAlignment="1" applyProtection="1">
      <alignment horizontal="center" vertical="center" wrapText="1"/>
      <protection locked="0"/>
    </xf>
    <xf numFmtId="0" fontId="81" fillId="0" borderId="83" xfId="43" applyFont="1" applyBorder="1" applyAlignment="1" applyProtection="1">
      <alignment horizontal="center" vertical="center" wrapText="1"/>
      <protection locked="0"/>
    </xf>
    <xf numFmtId="0" fontId="81" fillId="0" borderId="90" xfId="44" applyFont="1" applyFill="1" applyBorder="1" applyAlignment="1" applyProtection="1">
      <alignment horizontal="center" vertical="center" wrapText="1"/>
      <protection locked="0"/>
    </xf>
    <xf numFmtId="0" fontId="83" fillId="0" borderId="3" xfId="0" applyFont="1" applyBorder="1" applyAlignment="1" applyProtection="1">
      <alignment horizontal="center" vertical="center" wrapText="1"/>
      <protection locked="0"/>
    </xf>
    <xf numFmtId="0" fontId="18" fillId="0" borderId="6" xfId="5" applyFont="1" applyFill="1" applyBorder="1" applyAlignment="1" applyProtection="1">
      <alignment horizontal="center" vertical="center"/>
      <protection hidden="1"/>
    </xf>
    <xf numFmtId="0" fontId="42" fillId="20" borderId="42" xfId="0" applyFont="1" applyFill="1" applyBorder="1" applyAlignment="1" applyProtection="1">
      <alignment horizontal="center" vertical="center" wrapText="1"/>
      <protection locked="0"/>
    </xf>
    <xf numFmtId="0" fontId="119" fillId="20" borderId="5" xfId="0" applyFont="1" applyFill="1" applyBorder="1" applyAlignment="1" applyProtection="1">
      <alignment horizontal="center" vertical="center" wrapText="1"/>
      <protection locked="0"/>
    </xf>
    <xf numFmtId="14" fontId="70" fillId="0" borderId="1" xfId="4" applyNumberFormat="1" applyBorder="1" applyAlignment="1" applyProtection="1">
      <alignment horizontal="center" vertical="center" wrapText="1"/>
      <protection locked="0"/>
    </xf>
    <xf numFmtId="0" fontId="19" fillId="0" borderId="2" xfId="5" applyFont="1" applyBorder="1" applyAlignment="1" applyProtection="1">
      <alignment horizontal="center" vertical="center"/>
      <protection hidden="1"/>
    </xf>
    <xf numFmtId="0" fontId="19" fillId="20" borderId="2" xfId="0" applyFont="1" applyFill="1" applyBorder="1" applyAlignment="1" applyProtection="1">
      <alignment horizontal="center" vertical="center"/>
      <protection hidden="1"/>
    </xf>
    <xf numFmtId="0" fontId="42" fillId="10" borderId="2" xfId="0" applyFont="1" applyFill="1" applyBorder="1" applyAlignment="1" applyProtection="1">
      <alignment horizontal="center" vertical="center" wrapText="1"/>
      <protection hidden="1"/>
    </xf>
    <xf numFmtId="0" fontId="142" fillId="20" borderId="2" xfId="0" applyFont="1" applyFill="1" applyBorder="1" applyAlignment="1" applyProtection="1">
      <alignment horizontal="center" vertical="center" wrapText="1"/>
      <protection hidden="1"/>
    </xf>
    <xf numFmtId="0" fontId="42" fillId="20" borderId="2" xfId="0" applyFont="1" applyFill="1" applyBorder="1" applyAlignment="1" applyProtection="1">
      <alignment horizontal="center" vertical="center" wrapText="1"/>
      <protection hidden="1"/>
    </xf>
    <xf numFmtId="0" fontId="19" fillId="10" borderId="2" xfId="0" applyFont="1" applyFill="1" applyBorder="1" applyAlignment="1" applyProtection="1">
      <alignment horizontal="center" vertical="center" wrapText="1"/>
      <protection hidden="1"/>
    </xf>
    <xf numFmtId="0" fontId="42" fillId="0" borderId="2" xfId="0" applyFont="1" applyFill="1" applyBorder="1" applyAlignment="1" applyProtection="1">
      <alignment horizontal="center" vertical="center" wrapText="1"/>
      <protection hidden="1"/>
    </xf>
    <xf numFmtId="0" fontId="81" fillId="22" borderId="2" xfId="0" applyFont="1" applyFill="1" applyBorder="1" applyAlignment="1" applyProtection="1">
      <alignment horizontal="center" vertical="center" wrapText="1"/>
      <protection hidden="1"/>
    </xf>
    <xf numFmtId="0" fontId="42" fillId="3" borderId="2" xfId="0" applyFont="1" applyFill="1" applyBorder="1" applyAlignment="1" applyProtection="1">
      <alignment horizontal="center" vertical="center" wrapText="1"/>
      <protection hidden="1"/>
    </xf>
    <xf numFmtId="0" fontId="42" fillId="23" borderId="2" xfId="0" applyFont="1" applyFill="1" applyBorder="1" applyAlignment="1" applyProtection="1">
      <alignment horizontal="center" vertical="center" wrapText="1"/>
      <protection hidden="1"/>
    </xf>
    <xf numFmtId="0" fontId="83" fillId="22" borderId="2" xfId="0" applyFont="1" applyFill="1" applyBorder="1" applyAlignment="1" applyProtection="1">
      <alignment horizontal="center" vertical="center" wrapText="1"/>
      <protection hidden="1"/>
    </xf>
    <xf numFmtId="0" fontId="83" fillId="16" borderId="2" xfId="0" applyFont="1" applyFill="1" applyBorder="1" applyAlignment="1" applyProtection="1">
      <alignment horizontal="center" vertical="center" wrapText="1"/>
      <protection hidden="1"/>
    </xf>
    <xf numFmtId="0" fontId="83" fillId="25" borderId="2" xfId="0" applyFont="1" applyFill="1" applyBorder="1" applyAlignment="1" applyProtection="1">
      <alignment horizontal="center" vertical="center" wrapText="1"/>
      <protection hidden="1"/>
    </xf>
    <xf numFmtId="0" fontId="19" fillId="19" borderId="2" xfId="0" applyFont="1" applyFill="1" applyBorder="1" applyAlignment="1" applyProtection="1">
      <alignment horizontal="center" vertical="center" wrapText="1"/>
      <protection hidden="1"/>
    </xf>
    <xf numFmtId="0" fontId="19" fillId="10" borderId="5" xfId="0" applyFont="1" applyFill="1" applyBorder="1" applyAlignment="1" applyProtection="1">
      <alignment horizontal="center" vertical="center" wrapText="1"/>
      <protection hidden="1"/>
    </xf>
    <xf numFmtId="1" fontId="19" fillId="29" borderId="6" xfId="0" applyNumberFormat="1" applyFont="1" applyFill="1" applyBorder="1" applyAlignment="1" applyProtection="1">
      <alignment horizontal="center" vertical="center"/>
      <protection hidden="1"/>
    </xf>
    <xf numFmtId="0" fontId="19" fillId="18" borderId="6" xfId="5" applyFont="1" applyFill="1" applyBorder="1" applyAlignment="1" applyProtection="1">
      <alignment horizontal="center" vertical="center"/>
      <protection hidden="1"/>
    </xf>
    <xf numFmtId="1" fontId="19" fillId="0" borderId="6" xfId="5" applyNumberFormat="1" applyFont="1" applyFill="1" applyBorder="1" applyAlignment="1" applyProtection="1">
      <alignment horizontal="center" vertical="center"/>
      <protection hidden="1"/>
    </xf>
    <xf numFmtId="10" fontId="83" fillId="0" borderId="6" xfId="10" applyNumberFormat="1" applyFont="1" applyBorder="1" applyAlignment="1" applyProtection="1">
      <alignment horizontal="center" vertical="center"/>
      <protection hidden="1"/>
    </xf>
    <xf numFmtId="0" fontId="19" fillId="12" borderId="2" xfId="0" applyFont="1" applyFill="1" applyBorder="1" applyAlignment="1" applyProtection="1">
      <alignment horizontal="center" vertical="center" wrapText="1"/>
      <protection hidden="1"/>
    </xf>
    <xf numFmtId="0" fontId="83" fillId="3" borderId="2" xfId="0" applyFont="1" applyFill="1" applyBorder="1" applyAlignment="1" applyProtection="1">
      <alignment horizontal="center" vertical="center" wrapText="1"/>
      <protection hidden="1"/>
    </xf>
    <xf numFmtId="0" fontId="83" fillId="0" borderId="2" xfId="0" applyFont="1" applyBorder="1" applyAlignment="1" applyProtection="1">
      <alignment horizontal="center" vertical="center"/>
      <protection hidden="1"/>
    </xf>
    <xf numFmtId="0" fontId="83" fillId="21" borderId="2" xfId="0" applyFont="1" applyFill="1" applyBorder="1" applyAlignment="1" applyProtection="1">
      <alignment horizontal="center" vertical="center"/>
      <protection hidden="1"/>
    </xf>
    <xf numFmtId="0" fontId="116" fillId="12" borderId="2" xfId="0" applyFont="1" applyFill="1" applyBorder="1" applyAlignment="1" applyProtection="1">
      <alignment horizontal="center" vertical="center" wrapText="1"/>
      <protection hidden="1"/>
    </xf>
    <xf numFmtId="0" fontId="19" fillId="17" borderId="2" xfId="0" applyFont="1" applyFill="1" applyBorder="1" applyAlignment="1" applyProtection="1">
      <alignment horizontal="center" vertical="center" wrapText="1"/>
      <protection hidden="1"/>
    </xf>
    <xf numFmtId="0" fontId="83" fillId="18" borderId="2" xfId="0" applyFont="1" applyFill="1" applyBorder="1" applyAlignment="1" applyProtection="1">
      <alignment horizontal="center" vertical="center"/>
      <protection hidden="1"/>
    </xf>
    <xf numFmtId="0" fontId="86" fillId="26" borderId="2" xfId="0" applyFont="1" applyFill="1" applyBorder="1" applyAlignment="1" applyProtection="1">
      <alignment horizontal="center" vertical="center" wrapText="1"/>
      <protection hidden="1"/>
    </xf>
    <xf numFmtId="0" fontId="81" fillId="0" borderId="2" xfId="0" applyFont="1" applyFill="1" applyBorder="1" applyAlignment="1" applyProtection="1">
      <alignment horizontal="center" vertical="center" wrapText="1"/>
      <protection hidden="1"/>
    </xf>
    <xf numFmtId="0" fontId="83" fillId="0" borderId="2" xfId="0" applyFont="1" applyFill="1" applyBorder="1" applyAlignment="1" applyProtection="1">
      <alignment horizontal="center" vertical="center" wrapText="1"/>
      <protection hidden="1"/>
    </xf>
    <xf numFmtId="0" fontId="19" fillId="0" borderId="2" xfId="0" applyFont="1" applyFill="1" applyBorder="1" applyAlignment="1" applyProtection="1">
      <alignment horizontal="center" vertical="center" wrapText="1"/>
      <protection hidden="1"/>
    </xf>
    <xf numFmtId="0" fontId="42" fillId="0" borderId="19" xfId="0" applyFont="1" applyBorder="1" applyAlignment="1" applyProtection="1">
      <alignment horizontal="center" vertical="center" wrapText="1"/>
      <protection hidden="1"/>
    </xf>
    <xf numFmtId="0" fontId="19" fillId="0" borderId="73" xfId="5" applyFont="1" applyFill="1" applyBorder="1" applyAlignment="1" applyProtection="1">
      <alignment horizontal="center" vertical="center"/>
      <protection hidden="1"/>
    </xf>
    <xf numFmtId="0" fontId="19" fillId="0" borderId="64" xfId="5" applyFont="1" applyFill="1" applyBorder="1" applyAlignment="1" applyProtection="1">
      <alignment horizontal="center" vertical="center"/>
      <protection hidden="1"/>
    </xf>
    <xf numFmtId="0" fontId="19" fillId="0" borderId="0" xfId="0" applyFont="1" applyFill="1" applyBorder="1" applyAlignment="1" applyProtection="1">
      <alignment horizontal="center" vertical="center"/>
      <protection locked="0"/>
    </xf>
    <xf numFmtId="0" fontId="83" fillId="0" borderId="0" xfId="0" applyFont="1" applyAlignment="1">
      <alignment horizontal="center" vertical="center"/>
    </xf>
    <xf numFmtId="0" fontId="83" fillId="0" borderId="0" xfId="0" applyFont="1" applyBorder="1" applyAlignment="1">
      <alignment horizontal="center" vertical="center"/>
    </xf>
    <xf numFmtId="0" fontId="131" fillId="0" borderId="0" xfId="0" applyFont="1" applyAlignment="1">
      <alignment horizontal="center" vertical="center"/>
    </xf>
    <xf numFmtId="0" fontId="81" fillId="0" borderId="91" xfId="21" applyFont="1" applyBorder="1" applyAlignment="1" applyProtection="1">
      <alignment horizontal="center" vertical="center" wrapText="1"/>
      <protection locked="0"/>
    </xf>
    <xf numFmtId="0" fontId="81" fillId="0" borderId="59" xfId="21" applyFont="1" applyFill="1" applyBorder="1" applyAlignment="1" applyProtection="1">
      <alignment horizontal="center" vertical="center" wrapText="1"/>
      <protection locked="0"/>
    </xf>
    <xf numFmtId="0" fontId="132" fillId="0" borderId="2" xfId="0" applyFont="1" applyBorder="1" applyAlignment="1" applyProtection="1">
      <alignment horizontal="center" vertical="center" wrapText="1"/>
      <protection locked="0" hidden="1"/>
    </xf>
    <xf numFmtId="0" fontId="96" fillId="20" borderId="2" xfId="0" applyFont="1" applyFill="1" applyBorder="1" applyAlignment="1" applyProtection="1">
      <alignment horizontal="center" vertical="center" wrapText="1"/>
      <protection locked="0" hidden="1"/>
    </xf>
    <xf numFmtId="0" fontId="67" fillId="0" borderId="2" xfId="0" applyFont="1" applyBorder="1" applyAlignment="1" applyProtection="1">
      <alignment horizontal="center"/>
      <protection locked="0" hidden="1"/>
    </xf>
    <xf numFmtId="0" fontId="18" fillId="12" borderId="2" xfId="0" applyFont="1" applyFill="1" applyBorder="1" applyAlignment="1" applyProtection="1">
      <alignment horizontal="center" vertical="center" wrapText="1"/>
      <protection locked="0" hidden="1"/>
    </xf>
    <xf numFmtId="0" fontId="0" fillId="0" borderId="0" xfId="0" applyAlignment="1" applyProtection="1">
      <alignment horizontal="center" vertical="center"/>
      <protection locked="0"/>
    </xf>
    <xf numFmtId="0" fontId="139" fillId="0" borderId="3" xfId="0" applyFont="1" applyBorder="1" applyAlignment="1" applyProtection="1">
      <alignment horizontal="center" vertical="center" wrapText="1"/>
      <protection locked="0"/>
    </xf>
    <xf numFmtId="0" fontId="42" fillId="18" borderId="2" xfId="0" applyFont="1" applyFill="1" applyBorder="1" applyAlignment="1" applyProtection="1">
      <alignment horizontal="center" vertical="center" wrapText="1"/>
      <protection locked="0" hidden="1"/>
    </xf>
    <xf numFmtId="0" fontId="131" fillId="0" borderId="2" xfId="0" applyFont="1" applyBorder="1" applyAlignment="1" applyProtection="1">
      <alignment horizontal="center" vertical="center" wrapText="1"/>
      <protection locked="0" hidden="1"/>
    </xf>
    <xf numFmtId="0" fontId="143" fillId="0" borderId="3" xfId="0" applyFont="1" applyBorder="1" applyAlignment="1" applyProtection="1">
      <alignment horizontal="center" vertical="center" wrapText="1"/>
      <protection locked="0"/>
    </xf>
    <xf numFmtId="0" fontId="141" fillId="0" borderId="3" xfId="0" applyFont="1" applyBorder="1" applyAlignment="1" applyProtection="1">
      <alignment horizontal="center" vertical="center" wrapText="1"/>
      <protection locked="0"/>
    </xf>
    <xf numFmtId="0" fontId="144" fillId="0" borderId="3" xfId="0" applyFont="1" applyBorder="1" applyAlignment="1" applyProtection="1">
      <alignment horizontal="center" vertical="center" wrapText="1"/>
      <protection locked="0"/>
    </xf>
    <xf numFmtId="14" fontId="83" fillId="0" borderId="6" xfId="0" applyNumberFormat="1" applyFont="1" applyBorder="1" applyAlignment="1" applyProtection="1">
      <alignment horizontal="center" vertical="center" wrapText="1"/>
      <protection locked="0"/>
    </xf>
    <xf numFmtId="0" fontId="132" fillId="0" borderId="3" xfId="0" applyFont="1" applyBorder="1" applyAlignment="1" applyProtection="1">
      <alignment horizontal="center" vertical="center" wrapText="1"/>
      <protection locked="0"/>
    </xf>
    <xf numFmtId="0" fontId="131" fillId="0" borderId="6" xfId="0" applyFont="1" applyBorder="1" applyAlignment="1" applyProtection="1">
      <alignment horizontal="center" vertical="center" wrapText="1"/>
      <protection locked="0"/>
    </xf>
    <xf numFmtId="0" fontId="131" fillId="0" borderId="3" xfId="0" applyFont="1" applyBorder="1" applyAlignment="1" applyProtection="1">
      <alignment horizontal="center" vertical="center" wrapText="1"/>
      <protection locked="0"/>
    </xf>
    <xf numFmtId="14" fontId="131" fillId="0" borderId="6" xfId="0" applyNumberFormat="1" applyFont="1" applyBorder="1" applyAlignment="1" applyProtection="1">
      <alignment horizontal="center" vertical="center" wrapText="1"/>
      <protection locked="0"/>
    </xf>
    <xf numFmtId="0" fontId="70" fillId="0" borderId="2" xfId="4" applyBorder="1" applyAlignment="1" applyProtection="1">
      <alignment horizontal="center" vertical="center" wrapText="1"/>
      <protection locked="0" hidden="1"/>
    </xf>
    <xf numFmtId="14" fontId="70" fillId="18" borderId="6" xfId="4" applyNumberFormat="1" applyFill="1" applyBorder="1" applyAlignment="1" applyProtection="1">
      <alignment horizontal="center" vertical="center" wrapText="1"/>
      <protection locked="0"/>
    </xf>
    <xf numFmtId="0" fontId="141" fillId="18" borderId="3" xfId="0" applyFont="1" applyFill="1" applyBorder="1" applyAlignment="1" applyProtection="1">
      <alignment horizontal="left" vertical="center" wrapText="1"/>
      <protection locked="0"/>
    </xf>
    <xf numFmtId="0" fontId="143" fillId="18" borderId="3" xfId="0" applyFont="1" applyFill="1" applyBorder="1" applyAlignment="1" applyProtection="1">
      <alignment horizontal="center" vertical="center" wrapText="1"/>
      <protection locked="0"/>
    </xf>
    <xf numFmtId="0" fontId="122" fillId="18" borderId="3" xfId="0" applyFont="1" applyFill="1" applyBorder="1" applyAlignment="1" applyProtection="1">
      <alignment horizontal="center" vertical="center" wrapText="1"/>
      <protection locked="0"/>
    </xf>
    <xf numFmtId="0" fontId="12" fillId="22" borderId="6" xfId="0" applyFont="1" applyFill="1" applyBorder="1" applyAlignment="1" applyProtection="1">
      <alignment horizontal="center" vertical="center" wrapText="1"/>
      <protection locked="0" hidden="1"/>
    </xf>
    <xf numFmtId="0" fontId="12" fillId="25" borderId="6" xfId="0" applyFont="1" applyFill="1" applyBorder="1" applyAlignment="1" applyProtection="1">
      <alignment horizontal="center" vertical="center" wrapText="1"/>
      <protection locked="0" hidden="1"/>
    </xf>
    <xf numFmtId="0" fontId="70" fillId="6" borderId="6" xfId="4" applyFill="1" applyBorder="1" applyAlignment="1" applyProtection="1">
      <alignment horizontal="center" vertical="center" wrapText="1"/>
      <protection locked="0"/>
    </xf>
    <xf numFmtId="0" fontId="143" fillId="0" borderId="3" xfId="0" applyFont="1" applyBorder="1" applyAlignment="1" applyProtection="1">
      <alignment horizontal="left" vertical="center" wrapText="1"/>
      <protection locked="0"/>
    </xf>
    <xf numFmtId="0" fontId="83" fillId="18" borderId="24" xfId="5" applyFont="1" applyFill="1" applyBorder="1" applyAlignment="1" applyProtection="1">
      <alignment horizontal="center" vertical="center" wrapText="1"/>
      <protection locked="0"/>
    </xf>
    <xf numFmtId="0" fontId="143" fillId="0" borderId="3" xfId="0" applyFont="1" applyFill="1" applyBorder="1" applyAlignment="1" applyProtection="1">
      <alignment horizontal="left" vertical="center" wrapText="1"/>
      <protection locked="0"/>
    </xf>
    <xf numFmtId="0" fontId="19" fillId="42" borderId="6" xfId="0" applyFont="1" applyFill="1" applyBorder="1" applyAlignment="1" applyProtection="1">
      <alignment horizontal="center" vertical="center" wrapText="1"/>
      <protection locked="0" hidden="1"/>
    </xf>
    <xf numFmtId="0" fontId="19" fillId="22" borderId="6" xfId="0" applyFont="1" applyFill="1" applyBorder="1" applyAlignment="1" applyProtection="1">
      <alignment horizontal="center" vertical="center" wrapText="1"/>
      <protection locked="0" hidden="1"/>
    </xf>
    <xf numFmtId="0" fontId="143" fillId="16" borderId="3" xfId="0" applyFont="1" applyFill="1" applyBorder="1" applyAlignment="1" applyProtection="1">
      <alignment horizontal="left" vertical="center" wrapText="1"/>
      <protection locked="0"/>
    </xf>
    <xf numFmtId="0" fontId="141" fillId="0" borderId="3" xfId="0" applyFont="1" applyBorder="1" applyAlignment="1" applyProtection="1">
      <alignment horizontal="left" vertical="center" wrapText="1"/>
      <protection locked="0"/>
    </xf>
    <xf numFmtId="0" fontId="70" fillId="3" borderId="6" xfId="4" applyFill="1" applyBorder="1" applyAlignment="1" applyProtection="1">
      <alignment horizontal="center" vertical="center" wrapText="1"/>
      <protection locked="0"/>
    </xf>
    <xf numFmtId="0" fontId="0" fillId="0" borderId="0" xfId="0" applyFont="1" applyProtection="1">
      <protection locked="0"/>
    </xf>
    <xf numFmtId="0" fontId="146" fillId="0" borderId="6" xfId="5" applyFont="1" applyFill="1" applyBorder="1" applyAlignment="1" applyProtection="1">
      <alignment horizontal="left" vertical="center" wrapText="1"/>
      <protection locked="0"/>
    </xf>
    <xf numFmtId="0" fontId="147" fillId="0" borderId="2" xfId="5" applyFont="1" applyFill="1" applyBorder="1" applyAlignment="1" applyProtection="1">
      <alignment horizontal="center" vertical="center"/>
      <protection locked="0"/>
    </xf>
    <xf numFmtId="0" fontId="141" fillId="0" borderId="3" xfId="0" applyFont="1" applyFill="1" applyBorder="1" applyAlignment="1" applyProtection="1">
      <alignment horizontal="left" vertical="center" wrapText="1"/>
      <protection locked="0"/>
    </xf>
    <xf numFmtId="0" fontId="147" fillId="18" borderId="2" xfId="5" applyFont="1" applyFill="1" applyBorder="1" applyAlignment="1" applyProtection="1">
      <alignment horizontal="center" vertical="center"/>
      <protection locked="0"/>
    </xf>
    <xf numFmtId="0" fontId="87" fillId="22" borderId="6" xfId="0" applyFont="1" applyFill="1" applyBorder="1" applyAlignment="1" applyProtection="1">
      <alignment horizontal="left" vertical="center" wrapText="1"/>
      <protection locked="0" hidden="1"/>
    </xf>
    <xf numFmtId="0" fontId="124" fillId="0" borderId="3" xfId="0" applyFont="1" applyBorder="1" applyAlignment="1" applyProtection="1">
      <alignment horizontal="center" vertical="center" wrapText="1"/>
      <protection locked="0"/>
    </xf>
    <xf numFmtId="0" fontId="19" fillId="22" borderId="6" xfId="0" applyFont="1" applyFill="1" applyBorder="1" applyAlignment="1" applyProtection="1">
      <alignment vertical="center" wrapText="1"/>
      <protection locked="0" hidden="1"/>
    </xf>
    <xf numFmtId="0" fontId="145" fillId="0" borderId="3" xfId="0" applyFont="1" applyBorder="1" applyAlignment="1" applyProtection="1">
      <alignment horizontal="center" vertical="center" wrapText="1"/>
      <protection locked="0"/>
    </xf>
    <xf numFmtId="0" fontId="148" fillId="0" borderId="3" xfId="0" applyFont="1" applyBorder="1" applyAlignment="1" applyProtection="1">
      <alignment horizontal="center" vertical="center" wrapText="1"/>
      <protection locked="0"/>
    </xf>
    <xf numFmtId="0" fontId="87" fillId="22" borderId="6" xfId="0" applyFont="1" applyFill="1" applyBorder="1" applyAlignment="1" applyProtection="1">
      <alignment vertical="center" wrapText="1"/>
      <protection locked="0" hidden="1"/>
    </xf>
    <xf numFmtId="0" fontId="138" fillId="0" borderId="3" xfId="0" applyFont="1" applyBorder="1" applyAlignment="1" applyProtection="1">
      <alignment horizontal="center" vertical="center" wrapText="1"/>
      <protection locked="0"/>
    </xf>
    <xf numFmtId="0" fontId="140" fillId="0" borderId="3" xfId="0" applyFont="1" applyBorder="1" applyAlignment="1" applyProtection="1">
      <alignment horizontal="center" vertical="center" wrapText="1"/>
      <protection locked="0"/>
    </xf>
    <xf numFmtId="0" fontId="122" fillId="0" borderId="42" xfId="0" applyFont="1" applyBorder="1" applyAlignment="1" applyProtection="1">
      <alignment horizontal="center" vertical="center" wrapText="1"/>
      <protection locked="0"/>
    </xf>
    <xf numFmtId="0" fontId="83" fillId="0" borderId="6" xfId="5" applyFont="1" applyFill="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0" fontId="0" fillId="0" borderId="2" xfId="0" applyBorder="1" applyProtection="1">
      <protection locked="0"/>
    </xf>
    <xf numFmtId="0" fontId="83" fillId="0" borderId="6" xfId="0" applyFont="1" applyBorder="1" applyAlignment="1" applyProtection="1">
      <alignment horizontal="center" vertical="center"/>
      <protection locked="0"/>
    </xf>
    <xf numFmtId="0" fontId="70" fillId="0" borderId="6" xfId="4" applyBorder="1" applyAlignment="1" applyProtection="1">
      <alignment horizontal="center" vertical="center"/>
      <protection locked="0"/>
    </xf>
    <xf numFmtId="14" fontId="70" fillId="0" borderId="6" xfId="4" applyNumberFormat="1" applyFill="1" applyBorder="1" applyAlignment="1" applyProtection="1">
      <alignment horizontal="center" vertical="center" wrapText="1"/>
      <protection locked="0"/>
    </xf>
    <xf numFmtId="0" fontId="83" fillId="0" borderId="25" xfId="5" applyFont="1" applyFill="1" applyBorder="1" applyAlignment="1" applyProtection="1">
      <alignment horizontal="center" vertical="center" wrapText="1"/>
      <protection locked="0"/>
    </xf>
    <xf numFmtId="0" fontId="141" fillId="18" borderId="3" xfId="0" applyFont="1" applyFill="1" applyBorder="1" applyAlignment="1" applyProtection="1">
      <alignment horizontal="center" vertical="center" wrapText="1"/>
      <protection locked="0"/>
    </xf>
    <xf numFmtId="0" fontId="14" fillId="7" borderId="0" xfId="5" applyFont="1" applyFill="1" applyAlignment="1" applyProtection="1">
      <alignment horizontal="center" vertical="center" wrapText="1"/>
      <protection locked="0"/>
    </xf>
    <xf numFmtId="0" fontId="14" fillId="7" borderId="72" xfId="5" applyFont="1" applyFill="1" applyBorder="1" applyAlignment="1" applyProtection="1">
      <alignment horizontal="center" vertical="center" wrapText="1"/>
    </xf>
    <xf numFmtId="0" fontId="71" fillId="0" borderId="6" xfId="0" applyFont="1" applyBorder="1" applyAlignment="1" applyProtection="1">
      <alignment horizontal="center" vertical="center"/>
      <protection locked="0"/>
    </xf>
    <xf numFmtId="0" fontId="47" fillId="0" borderId="6" xfId="0" applyFont="1" applyBorder="1" applyAlignment="1" applyProtection="1">
      <alignment horizontal="center" vertical="center" wrapText="1"/>
      <protection locked="0"/>
    </xf>
    <xf numFmtId="0" fontId="47" fillId="0" borderId="6" xfId="0" applyFont="1" applyBorder="1" applyAlignment="1" applyProtection="1">
      <alignment horizontal="center" vertical="center"/>
      <protection locked="0"/>
    </xf>
    <xf numFmtId="0" fontId="33" fillId="10" borderId="6" xfId="0" applyFont="1" applyFill="1" applyBorder="1" applyAlignment="1" applyProtection="1">
      <alignment horizontal="center" vertical="center" wrapText="1"/>
      <protection locked="0"/>
    </xf>
    <xf numFmtId="0" fontId="132" fillId="0" borderId="6" xfId="5" applyFont="1" applyFill="1" applyBorder="1" applyAlignment="1" applyProtection="1">
      <alignment horizontal="center" vertical="center" wrapText="1"/>
      <protection locked="0"/>
    </xf>
    <xf numFmtId="0" fontId="47" fillId="0" borderId="6" xfId="0" applyFont="1" applyFill="1" applyBorder="1" applyAlignment="1" applyProtection="1">
      <alignment horizontal="center" vertical="center"/>
      <protection locked="0"/>
    </xf>
    <xf numFmtId="0" fontId="10" fillId="17" borderId="6" xfId="0" applyFont="1" applyFill="1" applyBorder="1" applyAlignment="1" applyProtection="1">
      <alignment horizontal="center" vertical="center" wrapText="1"/>
      <protection locked="0"/>
    </xf>
    <xf numFmtId="0" fontId="78" fillId="0" borderId="6" xfId="4" applyFont="1" applyFill="1" applyBorder="1" applyAlignment="1" applyProtection="1">
      <alignment horizontal="center" vertical="center" wrapText="1"/>
      <protection locked="0"/>
    </xf>
    <xf numFmtId="0" fontId="70" fillId="21" borderId="6" xfId="4" applyFont="1" applyFill="1" applyBorder="1" applyAlignment="1" applyProtection="1">
      <alignment horizontal="center" vertical="center" wrapText="1"/>
      <protection locked="0"/>
    </xf>
    <xf numFmtId="0" fontId="41" fillId="21" borderId="6" xfId="0" applyFont="1" applyFill="1" applyBorder="1" applyAlignment="1" applyProtection="1">
      <alignment horizontal="center" vertical="center" wrapText="1"/>
      <protection locked="0"/>
    </xf>
    <xf numFmtId="0" fontId="78" fillId="6" borderId="6" xfId="4" applyFont="1" applyFill="1" applyBorder="1" applyAlignment="1" applyProtection="1">
      <alignment horizontal="center" vertical="center" wrapText="1"/>
      <protection locked="0"/>
    </xf>
    <xf numFmtId="0" fontId="65" fillId="21" borderId="6" xfId="0" applyFont="1" applyFill="1" applyBorder="1" applyAlignment="1" applyProtection="1">
      <alignment horizontal="center" vertical="center"/>
      <protection locked="0"/>
    </xf>
    <xf numFmtId="0" fontId="32" fillId="19" borderId="6" xfId="0" applyFont="1" applyFill="1" applyBorder="1" applyAlignment="1" applyProtection="1">
      <alignment horizontal="center" vertical="center" wrapText="1"/>
      <protection locked="0"/>
    </xf>
    <xf numFmtId="0" fontId="4" fillId="3" borderId="6" xfId="5" applyFont="1" applyFill="1" applyBorder="1" applyAlignment="1" applyProtection="1">
      <alignment horizontal="center" vertical="center" wrapText="1"/>
      <protection locked="0"/>
    </xf>
    <xf numFmtId="0" fontId="4" fillId="6" borderId="6" xfId="5" applyFont="1" applyFill="1" applyBorder="1" applyAlignment="1" applyProtection="1">
      <alignment horizontal="center" vertical="center" wrapText="1"/>
      <protection locked="0"/>
    </xf>
    <xf numFmtId="0" fontId="9" fillId="0" borderId="6" xfId="5" applyFont="1" applyFill="1" applyBorder="1" applyAlignment="1" applyProtection="1">
      <alignment horizontal="center" vertical="center" wrapText="1"/>
      <protection locked="0"/>
    </xf>
    <xf numFmtId="0" fontId="11" fillId="21" borderId="6" xfId="5" applyFont="1" applyFill="1" applyBorder="1" applyAlignment="1" applyProtection="1">
      <alignment horizontal="center" vertical="center"/>
      <protection locked="0"/>
    </xf>
    <xf numFmtId="0" fontId="6" fillId="0" borderId="6" xfId="5" applyFont="1" applyFill="1" applyBorder="1" applyAlignment="1" applyProtection="1">
      <alignment horizontal="center" vertical="center" wrapText="1"/>
      <protection locked="0"/>
    </xf>
    <xf numFmtId="0" fontId="10" fillId="0" borderId="6" xfId="5" applyFont="1" applyFill="1" applyBorder="1" applyAlignment="1" applyProtection="1">
      <alignment horizontal="center" vertical="center" wrapText="1"/>
      <protection locked="0"/>
    </xf>
    <xf numFmtId="0" fontId="0" fillId="0" borderId="0" xfId="0" applyFont="1" applyAlignment="1" applyProtection="1">
      <alignment horizontal="center" vertical="center"/>
      <protection locked="0"/>
    </xf>
    <xf numFmtId="0" fontId="46" fillId="21" borderId="6" xfId="5" applyFont="1" applyFill="1" applyBorder="1" applyAlignment="1" applyProtection="1">
      <alignment horizontal="center" vertical="center" wrapText="1"/>
      <protection locked="0"/>
    </xf>
    <xf numFmtId="0" fontId="10" fillId="21" borderId="6" xfId="5" applyFont="1" applyFill="1" applyBorder="1" applyAlignment="1" applyProtection="1">
      <alignment horizontal="center" vertical="center"/>
      <protection locked="0"/>
    </xf>
    <xf numFmtId="0" fontId="70" fillId="0" borderId="88" xfId="4" applyBorder="1" applyAlignment="1" applyProtection="1">
      <alignment horizontal="center" vertical="center" wrapText="1"/>
      <protection locked="0"/>
    </xf>
    <xf numFmtId="0" fontId="71" fillId="21" borderId="6" xfId="0" applyFont="1" applyFill="1" applyBorder="1" applyAlignment="1" applyProtection="1">
      <alignment horizontal="center" vertical="center"/>
      <protection locked="0"/>
    </xf>
    <xf numFmtId="0" fontId="47" fillId="0" borderId="65" xfId="0" applyFont="1" applyBorder="1" applyAlignment="1" applyProtection="1">
      <alignment horizontal="center" vertical="center"/>
      <protection locked="0"/>
    </xf>
    <xf numFmtId="0" fontId="47" fillId="0" borderId="64" xfId="0" applyFont="1" applyBorder="1" applyAlignment="1" applyProtection="1">
      <alignment horizontal="center" vertical="center"/>
      <protection locked="0"/>
    </xf>
    <xf numFmtId="0" fontId="47" fillId="0" borderId="0" xfId="0" applyFont="1" applyAlignment="1" applyProtection="1">
      <alignment horizontal="center" vertical="center"/>
      <protection locked="0"/>
    </xf>
    <xf numFmtId="0" fontId="47" fillId="0" borderId="0" xfId="0" applyFont="1" applyAlignment="1">
      <alignment horizontal="center" vertical="center"/>
    </xf>
    <xf numFmtId="0" fontId="47" fillId="0" borderId="0" xfId="0" applyFont="1" applyBorder="1" applyAlignment="1">
      <alignment horizontal="center" vertical="center"/>
    </xf>
    <xf numFmtId="0" fontId="83" fillId="0" borderId="92" xfId="18" applyFont="1" applyBorder="1" applyAlignment="1" applyProtection="1">
      <alignment horizontal="center" vertical="center" wrapText="1"/>
      <protection locked="0"/>
    </xf>
    <xf numFmtId="14" fontId="8" fillId="0" borderId="12" xfId="0" applyNumberFormat="1" applyFont="1" applyBorder="1" applyAlignment="1" applyProtection="1">
      <alignment horizontal="center" vertical="center" wrapText="1"/>
      <protection locked="0"/>
    </xf>
    <xf numFmtId="0" fontId="8" fillId="0" borderId="12" xfId="0" applyNumberFormat="1" applyFont="1" applyBorder="1" applyAlignment="1" applyProtection="1">
      <alignment horizontal="center" vertical="center" wrapText="1"/>
      <protection locked="0"/>
    </xf>
    <xf numFmtId="14" fontId="70" fillId="0" borderId="6" xfId="4" applyNumberFormat="1" applyFill="1" applyBorder="1" applyAlignment="1" applyProtection="1">
      <alignment horizontal="center" vertical="center"/>
      <protection locked="0"/>
    </xf>
    <xf numFmtId="0" fontId="81" fillId="0" borderId="83" xfId="42" applyFont="1" applyFill="1" applyBorder="1" applyAlignment="1" applyProtection="1">
      <alignment horizontal="center" vertical="center" wrapText="1"/>
      <protection locked="0"/>
    </xf>
    <xf numFmtId="0" fontId="113" fillId="0" borderId="25" xfId="5" applyFont="1" applyFill="1" applyBorder="1" applyAlignment="1" applyProtection="1">
      <alignment horizontal="center" vertical="center"/>
      <protection locked="0"/>
    </xf>
    <xf numFmtId="0" fontId="14" fillId="7" borderId="0" xfId="5" applyFont="1" applyFill="1" applyBorder="1" applyAlignment="1" applyProtection="1">
      <alignment horizontal="center" vertical="center" wrapText="1"/>
      <protection locked="0"/>
    </xf>
    <xf numFmtId="0" fontId="75" fillId="0" borderId="25" xfId="0" applyFont="1" applyBorder="1" applyAlignment="1" applyProtection="1">
      <alignment horizontal="center"/>
      <protection locked="0"/>
    </xf>
    <xf numFmtId="0" fontId="14" fillId="21" borderId="25" xfId="5" applyFont="1" applyFill="1" applyBorder="1" applyAlignment="1" applyProtection="1">
      <alignment horizontal="center" vertical="center"/>
      <protection locked="0"/>
    </xf>
    <xf numFmtId="0" fontId="79" fillId="22" borderId="25" xfId="0" applyFont="1" applyFill="1" applyBorder="1" applyAlignment="1" applyProtection="1">
      <alignment horizontal="center" vertical="center" wrapText="1"/>
      <protection locked="0"/>
    </xf>
    <xf numFmtId="0" fontId="47" fillId="0" borderId="59" xfId="0" applyFont="1" applyBorder="1" applyAlignment="1" applyProtection="1">
      <alignment horizontal="center"/>
      <protection locked="0"/>
    </xf>
    <xf numFmtId="0" fontId="47" fillId="0" borderId="34" xfId="0" applyFont="1" applyBorder="1" applyAlignment="1" applyProtection="1">
      <alignment horizontal="center"/>
      <protection locked="0"/>
    </xf>
    <xf numFmtId="0" fontId="47" fillId="0" borderId="25" xfId="0" applyFont="1" applyBorder="1" applyAlignment="1" applyProtection="1">
      <alignment horizontal="center"/>
      <protection locked="0"/>
    </xf>
    <xf numFmtId="0" fontId="47" fillId="0" borderId="0" xfId="0" applyFont="1" applyBorder="1" applyAlignment="1" applyProtection="1">
      <alignment horizontal="center"/>
      <protection locked="0"/>
    </xf>
    <xf numFmtId="0" fontId="81" fillId="0" borderId="0" xfId="0" applyFont="1" applyAlignment="1">
      <alignment horizontal="justify" vertical="center"/>
    </xf>
    <xf numFmtId="14" fontId="8" fillId="0" borderId="6" xfId="0" applyNumberFormat="1" applyFont="1" applyFill="1" applyBorder="1" applyAlignment="1" applyProtection="1">
      <alignment horizontal="center" vertical="center" wrapText="1"/>
      <protection locked="0"/>
    </xf>
    <xf numFmtId="0" fontId="83" fillId="0" borderId="6" xfId="0" applyFont="1" applyFill="1" applyBorder="1" applyAlignment="1" applyProtection="1">
      <alignment horizontal="center" vertical="center" wrapText="1"/>
      <protection locked="0"/>
    </xf>
    <xf numFmtId="0" fontId="83" fillId="0" borderId="12" xfId="18" applyFont="1" applyBorder="1" applyAlignment="1" applyProtection="1">
      <alignment horizontal="center" vertical="center" wrapText="1"/>
      <protection locked="0"/>
    </xf>
    <xf numFmtId="0" fontId="138" fillId="0" borderId="3" xfId="0" applyFont="1" applyFill="1" applyBorder="1" applyAlignment="1" applyProtection="1">
      <alignment horizontal="center" vertical="center" wrapText="1"/>
      <protection locked="0"/>
    </xf>
    <xf numFmtId="14" fontId="70" fillId="0" borderId="1" xfId="4" applyNumberFormat="1" applyFill="1" applyBorder="1" applyAlignment="1" applyProtection="1">
      <alignment horizontal="center" vertical="center" wrapText="1"/>
      <protection locked="0"/>
    </xf>
    <xf numFmtId="0" fontId="70" fillId="0" borderId="0" xfId="4" applyFill="1" applyAlignment="1" applyProtection="1">
      <alignment horizontal="center" vertical="center" wrapText="1"/>
      <protection locked="0"/>
    </xf>
    <xf numFmtId="0" fontId="70" fillId="0" borderId="90" xfId="4" applyFill="1" applyBorder="1" applyAlignment="1" applyProtection="1">
      <alignment horizontal="center" vertical="center" wrapText="1"/>
      <protection locked="0"/>
    </xf>
    <xf numFmtId="0" fontId="70" fillId="0" borderId="12" xfId="4" applyFill="1" applyBorder="1" applyAlignment="1" applyProtection="1">
      <alignment horizontal="center" vertical="center"/>
      <protection locked="0"/>
    </xf>
    <xf numFmtId="0" fontId="70" fillId="0" borderId="0" xfId="4" applyAlignment="1" applyProtection="1">
      <alignment horizontal="center" vertical="center" wrapText="1"/>
      <protection locked="0"/>
    </xf>
    <xf numFmtId="0" fontId="42" fillId="0" borderId="3" xfId="0" applyFont="1" applyFill="1" applyBorder="1" applyAlignment="1" applyProtection="1">
      <alignment horizontal="center" vertical="center" wrapText="1"/>
      <protection locked="0"/>
    </xf>
    <xf numFmtId="0" fontId="70" fillId="0" borderId="3" xfId="4" applyFill="1" applyBorder="1" applyAlignment="1" applyProtection="1">
      <alignment horizontal="center" vertical="center" wrapText="1"/>
      <protection locked="0"/>
    </xf>
    <xf numFmtId="0" fontId="118" fillId="0" borderId="3" xfId="0" applyFont="1" applyFill="1" applyBorder="1" applyAlignment="1" applyProtection="1">
      <alignment horizontal="center" vertical="center" wrapText="1"/>
      <protection locked="0"/>
    </xf>
    <xf numFmtId="14" fontId="8" fillId="0" borderId="6" xfId="0" applyNumberFormat="1" applyFont="1" applyFill="1" applyBorder="1" applyAlignment="1" applyProtection="1">
      <alignment horizontal="center" vertical="center"/>
      <protection locked="0"/>
    </xf>
    <xf numFmtId="0" fontId="42" fillId="0" borderId="2" xfId="0" applyFont="1" applyFill="1" applyBorder="1" applyAlignment="1" applyProtection="1">
      <alignment horizontal="center" vertical="center" wrapText="1"/>
      <protection locked="0" hidden="1"/>
    </xf>
    <xf numFmtId="14" fontId="8" fillId="43" borderId="6" xfId="0" applyNumberFormat="1" applyFont="1" applyFill="1" applyBorder="1" applyAlignment="1" applyProtection="1">
      <alignment horizontal="center" vertical="center"/>
      <protection locked="0"/>
    </xf>
    <xf numFmtId="0" fontId="70" fillId="0" borderId="2" xfId="4" applyFill="1" applyBorder="1" applyAlignment="1" applyProtection="1">
      <alignment horizontal="center" vertical="center" wrapText="1"/>
      <protection locked="0" hidden="1"/>
    </xf>
    <xf numFmtId="0" fontId="122" fillId="0" borderId="3" xfId="0" applyFont="1" applyBorder="1" applyAlignment="1" applyProtection="1">
      <alignment horizontal="justify" vertical="center" wrapText="1"/>
      <protection locked="0"/>
    </xf>
    <xf numFmtId="0" fontId="70" fillId="0" borderId="6" xfId="4" applyNumberFormat="1" applyFill="1" applyBorder="1" applyAlignment="1" applyProtection="1">
      <alignment horizontal="center" vertical="center" wrapText="1"/>
      <protection locked="0"/>
    </xf>
    <xf numFmtId="14" fontId="8" fillId="0" borderId="12" xfId="0" applyNumberFormat="1" applyFont="1" applyFill="1" applyBorder="1" applyAlignment="1" applyProtection="1">
      <alignment horizontal="center" vertical="center" wrapText="1"/>
      <protection locked="0"/>
    </xf>
    <xf numFmtId="0" fontId="143" fillId="0" borderId="3" xfId="0" applyFont="1" applyFill="1" applyBorder="1" applyAlignment="1" applyProtection="1">
      <alignment horizontal="center" vertical="center" wrapText="1"/>
      <protection locked="0"/>
    </xf>
    <xf numFmtId="14" fontId="8" fillId="0" borderId="12" xfId="0" applyNumberFormat="1" applyFont="1" applyFill="1" applyBorder="1" applyAlignment="1" applyProtection="1">
      <alignment horizontal="center" vertical="center"/>
      <protection locked="0"/>
    </xf>
    <xf numFmtId="0" fontId="0" fillId="0" borderId="12" xfId="0" applyFill="1" applyBorder="1" applyAlignment="1">
      <alignment horizontal="center" vertical="center" wrapText="1"/>
    </xf>
    <xf numFmtId="0" fontId="92" fillId="0" borderId="55" xfId="0" applyFont="1" applyBorder="1" applyAlignment="1" applyProtection="1">
      <alignment horizontal="left" vertical="center" wrapText="1"/>
      <protection hidden="1"/>
    </xf>
    <xf numFmtId="0" fontId="92" fillId="0" borderId="68" xfId="0" applyFont="1" applyBorder="1" applyAlignment="1" applyProtection="1">
      <alignment horizontal="left" vertical="center" wrapText="1"/>
      <protection hidden="1"/>
    </xf>
    <xf numFmtId="0" fontId="92" fillId="0" borderId="66" xfId="0" applyFont="1" applyBorder="1" applyAlignment="1" applyProtection="1">
      <alignment horizontal="left" vertical="center" wrapText="1"/>
      <protection hidden="1"/>
    </xf>
    <xf numFmtId="0" fontId="12" fillId="7" borderId="0" xfId="5" applyFont="1" applyFill="1" applyAlignment="1" applyProtection="1">
      <alignment horizontal="center" vertical="center"/>
      <protection hidden="1"/>
    </xf>
    <xf numFmtId="0" fontId="92" fillId="0" borderId="55" xfId="0" applyFont="1" applyFill="1" applyBorder="1" applyAlignment="1" applyProtection="1">
      <alignment horizontal="left" vertical="center" wrapText="1"/>
      <protection hidden="1"/>
    </xf>
    <xf numFmtId="0" fontId="92" fillId="0" borderId="38" xfId="0" applyFont="1" applyFill="1" applyBorder="1" applyAlignment="1" applyProtection="1">
      <alignment horizontal="left" vertical="center" wrapText="1"/>
      <protection hidden="1"/>
    </xf>
    <xf numFmtId="0" fontId="92" fillId="0" borderId="13" xfId="0" applyFont="1" applyFill="1" applyBorder="1" applyAlignment="1" applyProtection="1">
      <alignment horizontal="left" vertical="center" wrapText="1"/>
      <protection hidden="1"/>
    </xf>
    <xf numFmtId="0" fontId="92" fillId="0" borderId="38" xfId="0" applyFont="1" applyBorder="1" applyAlignment="1" applyProtection="1">
      <alignment horizontal="left" vertical="center" wrapText="1"/>
      <protection hidden="1"/>
    </xf>
    <xf numFmtId="0" fontId="92" fillId="0" borderId="13" xfId="0" applyFont="1" applyBorder="1" applyAlignment="1" applyProtection="1">
      <alignment horizontal="left" vertical="center" wrapText="1"/>
      <protection hidden="1"/>
    </xf>
    <xf numFmtId="0" fontId="32" fillId="19" borderId="3" xfId="0" applyFont="1" applyFill="1" applyBorder="1" applyAlignment="1" applyProtection="1">
      <alignment horizontal="center" vertical="center" wrapText="1"/>
      <protection hidden="1"/>
    </xf>
    <xf numFmtId="0" fontId="32" fillId="19" borderId="2" xfId="0" applyFont="1" applyFill="1" applyBorder="1" applyAlignment="1" applyProtection="1">
      <alignment horizontal="center" vertical="center" wrapText="1"/>
      <protection hidden="1"/>
    </xf>
    <xf numFmtId="0" fontId="92" fillId="16" borderId="55" xfId="0" applyFont="1" applyFill="1" applyBorder="1" applyAlignment="1" applyProtection="1">
      <alignment horizontal="left" vertical="center" wrapText="1"/>
      <protection hidden="1"/>
    </xf>
    <xf numFmtId="0" fontId="92" fillId="16" borderId="38" xfId="0" applyFont="1" applyFill="1" applyBorder="1" applyAlignment="1" applyProtection="1">
      <alignment horizontal="left" vertical="center" wrapText="1"/>
      <protection hidden="1"/>
    </xf>
    <xf numFmtId="0" fontId="92" fillId="16" borderId="13" xfId="0" applyFont="1" applyFill="1" applyBorder="1" applyAlignment="1" applyProtection="1">
      <alignment horizontal="left" vertical="center" wrapText="1"/>
      <protection hidden="1"/>
    </xf>
    <xf numFmtId="0" fontId="114" fillId="0" borderId="55" xfId="0" applyFont="1" applyBorder="1" applyAlignment="1" applyProtection="1">
      <alignment horizontal="left" vertical="center" wrapText="1"/>
      <protection hidden="1"/>
    </xf>
    <xf numFmtId="0" fontId="114" fillId="0" borderId="38" xfId="0" applyFont="1" applyBorder="1" applyAlignment="1" applyProtection="1">
      <alignment horizontal="left" vertical="center" wrapText="1"/>
      <protection hidden="1"/>
    </xf>
    <xf numFmtId="0" fontId="114" fillId="0" borderId="13" xfId="0" applyFont="1" applyBorder="1" applyAlignment="1" applyProtection="1">
      <alignment horizontal="left" vertical="center" wrapText="1"/>
      <protection hidden="1"/>
    </xf>
    <xf numFmtId="0" fontId="32" fillId="10" borderId="3" xfId="0" applyFont="1" applyFill="1" applyBorder="1" applyAlignment="1" applyProtection="1">
      <alignment horizontal="center" vertical="center" wrapText="1"/>
      <protection hidden="1"/>
    </xf>
    <xf numFmtId="0" fontId="32" fillId="10" borderId="2" xfId="0" applyFont="1" applyFill="1" applyBorder="1" applyAlignment="1" applyProtection="1">
      <alignment horizontal="center" vertical="center" wrapText="1"/>
      <protection hidden="1"/>
    </xf>
    <xf numFmtId="0" fontId="75" fillId="0" borderId="2" xfId="0" applyFont="1" applyBorder="1" applyAlignment="1" applyProtection="1">
      <alignment horizontal="center" vertical="center"/>
      <protection hidden="1"/>
    </xf>
    <xf numFmtId="0" fontId="32" fillId="33" borderId="34" xfId="5" applyFont="1" applyFill="1" applyBorder="1" applyAlignment="1" applyProtection="1">
      <alignment horizontal="center" vertical="center" wrapText="1"/>
    </xf>
    <xf numFmtId="0" fontId="32" fillId="33" borderId="66" xfId="5" applyFont="1" applyFill="1" applyBorder="1" applyAlignment="1" applyProtection="1">
      <alignment horizontal="center" vertical="center" wrapText="1"/>
    </xf>
    <xf numFmtId="0" fontId="32" fillId="36" borderId="76" xfId="5" applyFont="1" applyFill="1" applyBorder="1" applyAlignment="1" applyProtection="1">
      <alignment horizontal="center" vertical="center" wrapText="1"/>
    </xf>
    <xf numFmtId="0" fontId="32" fillId="36" borderId="77" xfId="5" applyFont="1" applyFill="1" applyBorder="1" applyAlignment="1" applyProtection="1">
      <alignment horizontal="center" vertical="center" wrapText="1"/>
    </xf>
    <xf numFmtId="0" fontId="32" fillId="36" borderId="74" xfId="5" applyFont="1" applyFill="1" applyBorder="1" applyAlignment="1" applyProtection="1">
      <alignment horizontal="center" vertical="center" wrapText="1"/>
    </xf>
    <xf numFmtId="0" fontId="32" fillId="36" borderId="17" xfId="5" applyFont="1" applyFill="1" applyBorder="1" applyAlignment="1" applyProtection="1">
      <alignment horizontal="center" vertical="center" wrapText="1"/>
    </xf>
    <xf numFmtId="0" fontId="26" fillId="35" borderId="81" xfId="5" applyFont="1" applyFill="1" applyBorder="1" applyAlignment="1" applyProtection="1">
      <alignment horizontal="center" vertical="center" wrapText="1"/>
    </xf>
    <xf numFmtId="0" fontId="14" fillId="35" borderId="73" xfId="5" applyFont="1" applyFill="1" applyBorder="1" applyAlignment="1" applyProtection="1">
      <alignment horizontal="center" vertical="center" wrapText="1"/>
    </xf>
    <xf numFmtId="0" fontId="76" fillId="11" borderId="36" xfId="5" applyFont="1" applyFill="1" applyBorder="1" applyAlignment="1" applyProtection="1">
      <alignment horizontal="center" vertical="center" wrapText="1"/>
    </xf>
    <xf numFmtId="0" fontId="32" fillId="11" borderId="22" xfId="5" applyFont="1" applyFill="1" applyBorder="1" applyAlignment="1" applyProtection="1">
      <alignment horizontal="center" vertical="center" wrapText="1"/>
    </xf>
    <xf numFmtId="0" fontId="19" fillId="11" borderId="30" xfId="5" applyFont="1" applyFill="1" applyBorder="1" applyAlignment="1" applyProtection="1">
      <alignment horizontal="center" vertical="center" wrapText="1"/>
    </xf>
    <xf numFmtId="0" fontId="19" fillId="11" borderId="39" xfId="5" applyFont="1" applyFill="1" applyBorder="1" applyAlignment="1" applyProtection="1">
      <alignment horizontal="center" vertical="center" wrapText="1"/>
    </xf>
    <xf numFmtId="0" fontId="76" fillId="11" borderId="18" xfId="5" applyFont="1" applyFill="1" applyBorder="1" applyAlignment="1" applyProtection="1">
      <alignment horizontal="center" vertical="center" wrapText="1"/>
    </xf>
    <xf numFmtId="0" fontId="76" fillId="11" borderId="10" xfId="5" applyFont="1" applyFill="1" applyBorder="1" applyAlignment="1" applyProtection="1">
      <alignment horizontal="center" vertical="center" wrapText="1"/>
    </xf>
    <xf numFmtId="0" fontId="83" fillId="11" borderId="33" xfId="5" applyFont="1" applyFill="1" applyBorder="1" applyAlignment="1" applyProtection="1">
      <alignment horizontal="center" vertical="center" wrapText="1"/>
    </xf>
    <xf numFmtId="0" fontId="83" fillId="11" borderId="54" xfId="5" applyFont="1" applyFill="1" applyBorder="1" applyAlignment="1" applyProtection="1">
      <alignment horizontal="center" vertical="center" wrapText="1"/>
    </xf>
    <xf numFmtId="0" fontId="76" fillId="11" borderId="56" xfId="5" applyFont="1" applyFill="1" applyBorder="1" applyAlignment="1" applyProtection="1">
      <alignment horizontal="center" vertical="center" wrapText="1"/>
    </xf>
    <xf numFmtId="0" fontId="76" fillId="11" borderId="61" xfId="5" applyFont="1" applyFill="1" applyBorder="1" applyAlignment="1" applyProtection="1">
      <alignment horizontal="center" vertical="center" wrapText="1"/>
    </xf>
    <xf numFmtId="0" fontId="76" fillId="11" borderId="58" xfId="5" applyFont="1" applyFill="1" applyBorder="1" applyAlignment="1" applyProtection="1">
      <alignment horizontal="center" vertical="center" wrapText="1"/>
      <protection hidden="1"/>
    </xf>
    <xf numFmtId="0" fontId="76" fillId="11" borderId="11" xfId="5" applyFont="1" applyFill="1" applyBorder="1" applyAlignment="1" applyProtection="1">
      <alignment horizontal="center" vertical="center" wrapText="1"/>
      <protection hidden="1"/>
    </xf>
    <xf numFmtId="0" fontId="96" fillId="11" borderId="5" xfId="5" applyFont="1" applyFill="1" applyBorder="1" applyAlignment="1" applyProtection="1">
      <alignment horizontal="center" vertical="center" wrapText="1"/>
    </xf>
    <xf numFmtId="0" fontId="96" fillId="11" borderId="32" xfId="5" applyFont="1" applyFill="1" applyBorder="1" applyAlignment="1" applyProtection="1">
      <alignment horizontal="center" vertical="center" wrapText="1"/>
    </xf>
    <xf numFmtId="0" fontId="76" fillId="11" borderId="64" xfId="5" applyFont="1" applyFill="1" applyBorder="1" applyAlignment="1" applyProtection="1">
      <alignment horizontal="center" vertical="center" wrapText="1"/>
    </xf>
    <xf numFmtId="0" fontId="76" fillId="11" borderId="45" xfId="5" applyFont="1" applyFill="1" applyBorder="1" applyAlignment="1" applyProtection="1">
      <alignment horizontal="center" vertical="center" wrapText="1"/>
    </xf>
    <xf numFmtId="0" fontId="76" fillId="11" borderId="58" xfId="5" applyFont="1" applyFill="1" applyBorder="1" applyAlignment="1" applyProtection="1">
      <alignment horizontal="center" vertical="center" wrapText="1"/>
    </xf>
    <xf numFmtId="0" fontId="76" fillId="11" borderId="19" xfId="5" applyFont="1" applyFill="1" applyBorder="1" applyAlignment="1" applyProtection="1">
      <alignment horizontal="center" vertical="center" wrapText="1"/>
    </xf>
    <xf numFmtId="0" fontId="76" fillId="11" borderId="57" xfId="5" applyFont="1" applyFill="1" applyBorder="1" applyAlignment="1" applyProtection="1">
      <alignment horizontal="center" vertical="center" wrapText="1"/>
    </xf>
    <xf numFmtId="0" fontId="76" fillId="11" borderId="55" xfId="5" applyFont="1" applyFill="1" applyBorder="1" applyAlignment="1" applyProtection="1">
      <alignment horizontal="center" vertical="center" wrapText="1"/>
    </xf>
    <xf numFmtId="0" fontId="76" fillId="11" borderId="23" xfId="5" applyFont="1" applyFill="1" applyBorder="1" applyAlignment="1" applyProtection="1">
      <alignment horizontal="center" vertical="center" wrapText="1"/>
    </xf>
    <xf numFmtId="0" fontId="76" fillId="11" borderId="25" xfId="5" applyFont="1" applyFill="1" applyBorder="1" applyAlignment="1" applyProtection="1">
      <alignment horizontal="center" vertical="center" wrapText="1"/>
    </xf>
    <xf numFmtId="0" fontId="76" fillId="11" borderId="60" xfId="5" applyFont="1" applyFill="1" applyBorder="1" applyAlignment="1" applyProtection="1">
      <alignment horizontal="center" vertical="center" wrapText="1"/>
    </xf>
    <xf numFmtId="0" fontId="76" fillId="11" borderId="12" xfId="5" applyFont="1" applyFill="1" applyBorder="1" applyAlignment="1" applyProtection="1">
      <alignment horizontal="center" vertical="center" wrapText="1"/>
    </xf>
    <xf numFmtId="0" fontId="76" fillId="11" borderId="7" xfId="5" applyFont="1" applyFill="1" applyBorder="1" applyAlignment="1" applyProtection="1">
      <alignment horizontal="center" vertical="center" wrapText="1"/>
    </xf>
    <xf numFmtId="0" fontId="76" fillId="11" borderId="21" xfId="5" applyFont="1" applyFill="1" applyBorder="1" applyAlignment="1" applyProtection="1">
      <alignment horizontal="center" vertical="center" wrapText="1"/>
    </xf>
    <xf numFmtId="0" fontId="92" fillId="16" borderId="68" xfId="0" applyFont="1" applyFill="1" applyBorder="1" applyAlignment="1" applyProtection="1">
      <alignment horizontal="left" vertical="center" wrapText="1"/>
      <protection hidden="1"/>
    </xf>
    <xf numFmtId="0" fontId="92" fillId="16" borderId="66" xfId="0" applyFont="1" applyFill="1" applyBorder="1" applyAlignment="1" applyProtection="1">
      <alignment horizontal="left" vertical="center" wrapText="1"/>
      <protection hidden="1"/>
    </xf>
    <xf numFmtId="0" fontId="128" fillId="7" borderId="0" xfId="5" applyFont="1" applyFill="1" applyAlignment="1" applyProtection="1">
      <alignment horizontal="center" vertical="center" wrapText="1"/>
      <protection locked="0"/>
    </xf>
    <xf numFmtId="0" fontId="112" fillId="7" borderId="72" xfId="5" applyFont="1" applyFill="1" applyBorder="1" applyAlignment="1" applyProtection="1">
      <alignment horizontal="center" vertical="center" wrapText="1"/>
      <protection hidden="1"/>
    </xf>
    <xf numFmtId="0" fontId="10" fillId="32" borderId="82" xfId="5" applyFont="1" applyFill="1" applyBorder="1" applyAlignment="1" applyProtection="1">
      <alignment horizontal="center" vertical="center" wrapText="1"/>
    </xf>
    <xf numFmtId="0" fontId="12" fillId="32" borderId="70" xfId="5" applyFont="1" applyFill="1" applyBorder="1" applyAlignment="1" applyProtection="1">
      <alignment horizontal="center" vertical="center"/>
    </xf>
    <xf numFmtId="0" fontId="12" fillId="32" borderId="69" xfId="5" applyFont="1" applyFill="1" applyBorder="1" applyAlignment="1" applyProtection="1">
      <alignment horizontal="center" vertical="center"/>
    </xf>
    <xf numFmtId="0" fontId="26" fillId="34" borderId="50" xfId="5" applyFont="1" applyFill="1" applyBorder="1" applyAlignment="1" applyProtection="1">
      <alignment horizontal="center" vertical="center" wrapText="1"/>
    </xf>
    <xf numFmtId="0" fontId="4" fillId="34" borderId="39" xfId="5" applyFont="1" applyFill="1" applyBorder="1" applyAlignment="1" applyProtection="1">
      <alignment horizontal="center" vertical="center" wrapText="1"/>
    </xf>
    <xf numFmtId="0" fontId="4" fillId="34" borderId="75" xfId="5" applyFont="1" applyFill="1" applyBorder="1" applyAlignment="1" applyProtection="1">
      <alignment horizontal="center" vertical="center" wrapText="1"/>
    </xf>
    <xf numFmtId="0" fontId="32" fillId="10" borderId="5" xfId="0" applyFont="1" applyFill="1" applyBorder="1" applyAlignment="1" applyProtection="1">
      <alignment horizontal="center" vertical="center" wrapText="1"/>
      <protection hidden="1"/>
    </xf>
    <xf numFmtId="0" fontId="32" fillId="10" borderId="63" xfId="0" applyFont="1" applyFill="1" applyBorder="1" applyAlignment="1" applyProtection="1">
      <alignment horizontal="center" vertical="center" wrapText="1"/>
      <protection hidden="1"/>
    </xf>
    <xf numFmtId="0" fontId="92" fillId="0" borderId="6" xfId="0" applyFont="1" applyBorder="1" applyAlignment="1" applyProtection="1">
      <alignment horizontal="left" vertical="center" wrapText="1"/>
      <protection hidden="1"/>
    </xf>
    <xf numFmtId="0" fontId="33" fillId="10" borderId="43" xfId="0" applyFont="1" applyFill="1" applyBorder="1" applyAlignment="1">
      <alignment horizontal="left" vertical="center" wrapText="1"/>
    </xf>
    <xf numFmtId="0" fontId="33" fillId="10" borderId="44" xfId="0" applyFont="1" applyFill="1" applyBorder="1" applyAlignment="1">
      <alignment horizontal="left" vertical="center" wrapText="1"/>
    </xf>
    <xf numFmtId="0" fontId="33" fillId="10" borderId="6" xfId="0" applyFont="1" applyFill="1" applyBorder="1" applyAlignment="1">
      <alignment horizontal="center" vertical="center" wrapText="1"/>
    </xf>
    <xf numFmtId="0" fontId="33" fillId="10" borderId="1" xfId="0" applyFont="1" applyFill="1" applyBorder="1" applyAlignment="1">
      <alignment horizontal="center" vertical="center" wrapText="1"/>
    </xf>
    <xf numFmtId="0" fontId="33" fillId="10" borderId="3" xfId="0" applyFont="1" applyFill="1" applyBorder="1" applyAlignment="1">
      <alignment horizontal="center" vertical="center" wrapText="1"/>
    </xf>
    <xf numFmtId="0" fontId="33" fillId="10" borderId="6" xfId="0" applyFont="1" applyFill="1" applyBorder="1" applyAlignment="1">
      <alignment horizontal="left" vertical="center" wrapText="1"/>
    </xf>
    <xf numFmtId="0" fontId="33" fillId="10" borderId="3" xfId="0" applyFont="1" applyFill="1" applyBorder="1" applyAlignment="1">
      <alignment horizontal="left" vertical="center" wrapText="1"/>
    </xf>
    <xf numFmtId="0" fontId="33" fillId="10" borderId="2" xfId="0" applyFont="1" applyFill="1" applyBorder="1" applyAlignment="1">
      <alignment horizontal="left" vertical="center" wrapText="1"/>
    </xf>
    <xf numFmtId="0" fontId="31" fillId="0" borderId="45" xfId="0" applyFont="1" applyBorder="1" applyAlignment="1">
      <alignment horizontal="left" vertical="center"/>
    </xf>
    <xf numFmtId="0" fontId="31" fillId="0" borderId="3" xfId="0" applyFont="1" applyBorder="1" applyAlignment="1">
      <alignment horizontal="left" vertical="center"/>
    </xf>
    <xf numFmtId="0" fontId="33" fillId="10" borderId="37" xfId="0" applyFont="1" applyFill="1" applyBorder="1" applyAlignment="1">
      <alignment horizontal="left" vertical="center" wrapText="1"/>
    </xf>
    <xf numFmtId="0" fontId="31" fillId="0" borderId="43" xfId="0" applyFont="1" applyBorder="1" applyAlignment="1">
      <alignment horizontal="left" vertical="center"/>
    </xf>
    <xf numFmtId="0" fontId="31" fillId="0" borderId="44" xfId="0" applyFont="1" applyBorder="1" applyAlignment="1">
      <alignment horizontal="left" vertical="center"/>
    </xf>
    <xf numFmtId="0" fontId="64" fillId="31" borderId="2" xfId="0" applyFont="1" applyFill="1" applyBorder="1" applyAlignment="1">
      <alignment horizontal="center" vertical="center"/>
    </xf>
    <xf numFmtId="0" fontId="129" fillId="31" borderId="21" xfId="0" applyFont="1" applyFill="1" applyBorder="1" applyAlignment="1">
      <alignment horizontal="center" vertical="center"/>
    </xf>
    <xf numFmtId="0" fontId="129" fillId="31" borderId="42" xfId="0" applyFont="1" applyFill="1" applyBorder="1" applyAlignment="1">
      <alignment horizontal="center" vertical="center"/>
    </xf>
    <xf numFmtId="0" fontId="129" fillId="31" borderId="7" xfId="0" applyFont="1" applyFill="1" applyBorder="1" applyAlignment="1">
      <alignment horizontal="center" vertical="center"/>
    </xf>
    <xf numFmtId="0" fontId="129" fillId="31" borderId="5" xfId="0" applyFont="1" applyFill="1" applyBorder="1" applyAlignment="1">
      <alignment horizontal="center" vertical="center"/>
    </xf>
    <xf numFmtId="0" fontId="64" fillId="38" borderId="19" xfId="0" applyFont="1" applyFill="1" applyBorder="1" applyAlignment="1">
      <alignment horizontal="center" vertical="center" wrapText="1"/>
    </xf>
    <xf numFmtId="0" fontId="64" fillId="38" borderId="4" xfId="0" applyFont="1" applyFill="1" applyBorder="1" applyAlignment="1">
      <alignment horizontal="center" vertical="center" wrapText="1"/>
    </xf>
    <xf numFmtId="0" fontId="64" fillId="39" borderId="19" xfId="0" applyFont="1" applyFill="1" applyBorder="1" applyAlignment="1">
      <alignment horizontal="center" vertical="center" wrapText="1"/>
    </xf>
    <xf numFmtId="0" fontId="64" fillId="39" borderId="4" xfId="0" applyFont="1" applyFill="1" applyBorder="1" applyAlignment="1">
      <alignment horizontal="center" vertical="center" wrapText="1"/>
    </xf>
    <xf numFmtId="0" fontId="112" fillId="7" borderId="0" xfId="0" applyFont="1" applyFill="1" applyAlignment="1" applyProtection="1">
      <alignment horizontal="center" vertical="center" wrapText="1"/>
      <protection locked="0"/>
    </xf>
    <xf numFmtId="0" fontId="26" fillId="7" borderId="0" xfId="0" applyFont="1" applyFill="1" applyAlignment="1" applyProtection="1">
      <alignment horizontal="center" vertical="center" wrapText="1"/>
      <protection hidden="1"/>
    </xf>
    <xf numFmtId="0" fontId="8" fillId="15" borderId="25" xfId="0" applyFont="1" applyFill="1" applyBorder="1" applyAlignment="1" applyProtection="1">
      <alignment horizontal="left" vertical="center" wrapText="1"/>
      <protection hidden="1"/>
    </xf>
    <xf numFmtId="0" fontId="8" fillId="15" borderId="53" xfId="0" applyFont="1" applyFill="1" applyBorder="1" applyAlignment="1" applyProtection="1">
      <alignment horizontal="left" vertical="center"/>
      <protection hidden="1"/>
    </xf>
    <xf numFmtId="0" fontId="52" fillId="9" borderId="54" xfId="0" applyFont="1" applyFill="1" applyBorder="1" applyAlignment="1" applyProtection="1">
      <alignment horizontal="center" vertical="center" wrapText="1"/>
      <protection hidden="1"/>
    </xf>
    <xf numFmtId="0" fontId="52" fillId="9" borderId="31" xfId="0" applyFont="1" applyFill="1" applyBorder="1" applyAlignment="1" applyProtection="1">
      <alignment horizontal="center" vertical="center" wrapText="1"/>
      <protection hidden="1"/>
    </xf>
    <xf numFmtId="0" fontId="60" fillId="0" borderId="0" xfId="0" applyFont="1" applyFill="1" applyBorder="1" applyAlignment="1" applyProtection="1">
      <alignment horizontal="center" vertical="center" wrapText="1"/>
      <protection hidden="1"/>
    </xf>
    <xf numFmtId="0" fontId="10" fillId="31" borderId="9" xfId="0" applyFont="1" applyFill="1" applyBorder="1" applyAlignment="1" applyProtection="1">
      <alignment horizontal="center" vertical="center" wrapText="1"/>
      <protection hidden="1"/>
    </xf>
    <xf numFmtId="0" fontId="10" fillId="31" borderId="36" xfId="0" applyFont="1" applyFill="1" applyBorder="1" applyAlignment="1" applyProtection="1">
      <alignment horizontal="center" vertical="center" wrapText="1"/>
      <protection hidden="1"/>
    </xf>
    <xf numFmtId="0" fontId="10" fillId="31" borderId="17" xfId="0" applyFont="1" applyFill="1" applyBorder="1" applyAlignment="1" applyProtection="1">
      <alignment horizontal="center" vertical="center" wrapText="1"/>
      <protection hidden="1"/>
    </xf>
    <xf numFmtId="0" fontId="10" fillId="31" borderId="22" xfId="0" applyFont="1" applyFill="1" applyBorder="1" applyAlignment="1" applyProtection="1">
      <alignment horizontal="center" vertical="center" wrapText="1"/>
      <protection hidden="1"/>
    </xf>
    <xf numFmtId="0" fontId="10" fillId="8" borderId="51" xfId="0" applyFont="1" applyFill="1" applyBorder="1" applyAlignment="1" applyProtection="1">
      <alignment horizontal="center" vertical="center" wrapText="1"/>
      <protection hidden="1"/>
    </xf>
    <xf numFmtId="0" fontId="10" fillId="8" borderId="36" xfId="0" applyFont="1" applyFill="1" applyBorder="1" applyAlignment="1" applyProtection="1">
      <alignment horizontal="center" vertical="center"/>
      <protection hidden="1"/>
    </xf>
    <xf numFmtId="0" fontId="8" fillId="15" borderId="29" xfId="0" applyFont="1" applyFill="1" applyBorder="1" applyAlignment="1" applyProtection="1">
      <alignment horizontal="left" vertical="center" wrapText="1"/>
      <protection hidden="1"/>
    </xf>
    <xf numFmtId="0" fontId="8" fillId="15" borderId="52" xfId="0" applyFont="1" applyFill="1" applyBorder="1" applyAlignment="1" applyProtection="1">
      <alignment horizontal="left" vertical="center" wrapText="1"/>
      <protection hidden="1"/>
    </xf>
    <xf numFmtId="0" fontId="14" fillId="7" borderId="0" xfId="0" applyFont="1" applyFill="1" applyAlignment="1">
      <alignment horizontal="center" vertical="center"/>
    </xf>
    <xf numFmtId="0" fontId="10" fillId="7" borderId="0" xfId="0" applyFont="1" applyFill="1" applyAlignment="1" applyProtection="1">
      <alignment horizontal="center" vertical="center" wrapText="1"/>
    </xf>
    <xf numFmtId="0" fontId="81" fillId="0" borderId="93" xfId="0" applyFont="1" applyBorder="1" applyAlignment="1" applyProtection="1">
      <alignment horizontal="center" vertical="center" wrapText="1"/>
      <protection locked="0"/>
    </xf>
  </cellXfs>
  <cellStyles count="45">
    <cellStyle name="Hiperlink" xfId="4" builtinId="8"/>
    <cellStyle name="Hiperlink 2" xfId="1"/>
    <cellStyle name="Hiperlink 3" xfId="2"/>
    <cellStyle name="Hiperlink 4" xfId="3"/>
    <cellStyle name="Normal" xfId="0" builtinId="0"/>
    <cellStyle name="Normal 10" xfId="22"/>
    <cellStyle name="Normal 100" xfId="43"/>
    <cellStyle name="Normal 2" xfId="5"/>
    <cellStyle name="Normal 2 2" xfId="6"/>
    <cellStyle name="Normal 3" xfId="7"/>
    <cellStyle name="Normal 3 2" xfId="8"/>
    <cellStyle name="Normal 3 3" xfId="9"/>
    <cellStyle name="Normal 34" xfId="17"/>
    <cellStyle name="Normal 35" xfId="20"/>
    <cellStyle name="Normal 36" xfId="19"/>
    <cellStyle name="Normal 37" xfId="18"/>
    <cellStyle name="Normal 38" xfId="21"/>
    <cellStyle name="Normal 40" xfId="16"/>
    <cellStyle name="Normal 44" xfId="23"/>
    <cellStyle name="Normal 45" xfId="24"/>
    <cellStyle name="Normal 47" xfId="25"/>
    <cellStyle name="Normal 48" xfId="26"/>
    <cellStyle name="Normal 49" xfId="27"/>
    <cellStyle name="Normal 50" xfId="28"/>
    <cellStyle name="Normal 51" xfId="29"/>
    <cellStyle name="Normal 52" xfId="30"/>
    <cellStyle name="Normal 53" xfId="31"/>
    <cellStyle name="Normal 54" xfId="32"/>
    <cellStyle name="Normal 55" xfId="33"/>
    <cellStyle name="Normal 56" xfId="34"/>
    <cellStyle name="Normal 57" xfId="35"/>
    <cellStyle name="Normal 58" xfId="36"/>
    <cellStyle name="Normal 59" xfId="37"/>
    <cellStyle name="Normal 60" xfId="38"/>
    <cellStyle name="Normal 61" xfId="39"/>
    <cellStyle name="Normal 66" xfId="40"/>
    <cellStyle name="Normal 67" xfId="41"/>
    <cellStyle name="Normal 71" xfId="44"/>
    <cellStyle name="Normal 99" xfId="42"/>
    <cellStyle name="Porcentagem" xfId="10" builtinId="5"/>
    <cellStyle name="Porcentagem 2" xfId="11"/>
    <cellStyle name="Porcentagem 2 2" xfId="12"/>
    <cellStyle name="Porcentagem 3" xfId="13"/>
    <cellStyle name="Vírgula" xfId="14" builtinId="3"/>
    <cellStyle name="Vírgula 2" xfId="15"/>
  </cellStyles>
  <dxfs count="599">
    <dxf>
      <font>
        <color rgb="FF99CCFF"/>
      </font>
    </dxf>
    <dxf>
      <font>
        <color rgb="FFFFFFCC"/>
      </font>
    </dxf>
    <dxf>
      <font>
        <color theme="0"/>
      </font>
    </dxf>
    <dxf>
      <font>
        <color theme="0"/>
      </font>
    </dxf>
    <dxf>
      <font>
        <color theme="0" tint="-0.14996795556505021"/>
      </font>
    </dxf>
    <dxf>
      <font>
        <color theme="0" tint="-0.14996795556505021"/>
      </font>
    </dxf>
    <dxf>
      <font>
        <color theme="0" tint="-0.14996795556505021"/>
      </font>
    </dxf>
    <dxf>
      <font>
        <color rgb="FF99CCFF"/>
      </font>
    </dxf>
    <dxf>
      <font>
        <color rgb="FFFFFFCC"/>
      </font>
    </dxf>
    <dxf>
      <font>
        <color theme="0"/>
      </font>
    </dxf>
    <dxf>
      <font>
        <color theme="0"/>
      </font>
    </dxf>
    <dxf>
      <font>
        <color theme="0" tint="-0.14996795556505021"/>
      </font>
    </dxf>
    <dxf>
      <font>
        <color theme="0" tint="-0.14996795556505021"/>
      </font>
    </dxf>
    <dxf>
      <font>
        <color theme="0" tint="-0.14996795556505021"/>
      </font>
    </dxf>
    <dxf>
      <font>
        <color rgb="FFCCFFCC"/>
      </font>
    </dxf>
    <dxf>
      <font>
        <color theme="0"/>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color rgb="FFCCFFCC"/>
      </font>
    </dxf>
    <dxf>
      <font>
        <b/>
        <i/>
      </font>
      <fill>
        <patternFill>
          <bgColor rgb="FFFF572F"/>
        </patternFill>
      </fill>
    </dxf>
    <dxf>
      <font>
        <color rgb="FFCCFFCC"/>
      </font>
    </dxf>
    <dxf>
      <font>
        <color rgb="FFCCFFCC"/>
      </font>
    </dxf>
    <dxf>
      <font>
        <color rgb="FFCCFFCC"/>
      </font>
    </dxf>
    <dxf>
      <font>
        <color rgb="FFCCFFCC"/>
      </font>
    </dxf>
    <dxf>
      <font>
        <color theme="0"/>
      </font>
    </dxf>
    <dxf>
      <font>
        <color theme="0"/>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s>
  <tableStyles count="0" defaultTableStyle="TableStyleMedium2" defaultPivotStyle="PivotStyleLight16"/>
  <colors>
    <mruColors>
      <color rgb="FF33CC33"/>
      <color rgb="FFCCFFCC"/>
      <color rgb="FF99CCFF"/>
      <color rgb="FFFFFFCC"/>
      <color rgb="FF99FFCC"/>
      <color rgb="FF6699FF"/>
      <color rgb="FF0066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23885997301184811"/>
          <c:y val="5.3685819393057797E-2"/>
          <c:w val="0.94679285625217791"/>
          <c:h val="0.77424161979752593"/>
        </c:manualLayout>
      </c:layout>
      <c:barChart>
        <c:barDir val="bar"/>
        <c:grouping val="clustered"/>
        <c:varyColors val="0"/>
        <c:ser>
          <c:idx val="0"/>
          <c:order val="0"/>
          <c:tx>
            <c:strRef>
              <c:f>'Grafico Sintético'!$C$7:$D$7</c:f>
              <c:strCache>
                <c:ptCount val="1"/>
                <c:pt idx="0">
                  <c:v>AVALIAÇÃO 2017
(PÓS CONTROLE DE QUALIDADE - TC)</c:v>
                </c:pt>
              </c:strCache>
            </c:strRef>
          </c:tx>
          <c:spPr>
            <a:solidFill>
              <a:schemeClr val="accent6">
                <a:lumMod val="60000"/>
                <a:lumOff val="40000"/>
              </a:schemeClr>
            </a:solidFill>
            <a:ln>
              <a:solidFill>
                <a:schemeClr val="accent6">
                  <a:lumMod val="60000"/>
                  <a:lumOff val="40000"/>
                </a:schemeClr>
              </a:solidFill>
            </a:ln>
            <a:effectLst>
              <a:glow rad="127000">
                <a:schemeClr val="bg1"/>
              </a:glow>
              <a:outerShdw blurRad="50800" dist="50800" dir="5400000" algn="ctr" rotWithShape="0">
                <a:schemeClr val="bg1"/>
              </a:outerShdw>
            </a:effectLst>
          </c:spPr>
          <c:invertIfNegative val="0"/>
          <c:dLbls>
            <c:dLbl>
              <c:idx val="0"/>
              <c:layout>
                <c:manualLayout>
                  <c:x val="6.1577413922516352E-3"/>
                  <c:y val="-2.364438487742224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175-42BC-B39E-77D98389C8CC}"/>
                </c:ext>
              </c:extLst>
            </c:dLbl>
            <c:dLbl>
              <c:idx val="1"/>
              <c:layout>
                <c:manualLayout>
                  <c:x val="3.9741084869811582E-3"/>
                  <c:y val="3.481320154129673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175-42BC-B39E-77D98389C8CC}"/>
                </c:ext>
              </c:extLst>
            </c:dLbl>
            <c:dLbl>
              <c:idx val="2"/>
              <c:layout>
                <c:manualLayout>
                  <c:x val="4.931621645883939E-3"/>
                  <c:y val="6.4444072150555704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175-42BC-B39E-77D98389C8CC}"/>
                </c:ext>
              </c:extLst>
            </c:dLbl>
            <c:dLbl>
              <c:idx val="3"/>
              <c:layout>
                <c:manualLayout>
                  <c:x val="-4.2699752355536473E-4"/>
                  <c:y val="4.7244094488188982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175-42BC-B39E-77D98389C8CC}"/>
                </c:ext>
              </c:extLst>
            </c:dLbl>
            <c:dLbl>
              <c:idx val="4"/>
              <c:layout>
                <c:manualLayout>
                  <c:x val="2.2967860740056995E-3"/>
                  <c:y val="2.148880326129448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175-42BC-B39E-77D98389C8CC}"/>
                </c:ext>
              </c:extLst>
            </c:dLbl>
            <c:spPr>
              <a:noFill/>
              <a:ln w="25400">
                <a:noFill/>
              </a:ln>
            </c:spPr>
            <c:txPr>
              <a:bodyPr/>
              <a:lstStyle/>
              <a:p>
                <a:pPr>
                  <a:defRPr sz="1050" b="1" i="0" u="none" strike="noStrike" baseline="0">
                    <a:solidFill>
                      <a:schemeClr val="accent6">
                        <a:lumMod val="50000"/>
                      </a:schemeClr>
                    </a:solidFill>
                    <a:latin typeface="Calibri"/>
                    <a:ea typeface="Calibri"/>
                    <a:cs typeface="Calibri"/>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'Grafico Sintético'!$A$9:$A$14</c:f>
              <c:strCache>
                <c:ptCount val="6"/>
                <c:pt idx="0">
                  <c:v>4 - Nível Gerenciado (de Excelência)</c:v>
                </c:pt>
                <c:pt idx="1">
                  <c:v>3 - Nível Estabelecido (atuação satisfatória)</c:v>
                </c:pt>
                <c:pt idx="2">
                  <c:v>2 - Nível de Desenvolvimento (mecanismos de fiscalizaçãocom indicativos concretos de aperfeiçoamento)</c:v>
                </c:pt>
                <c:pt idx="3">
                  <c:v>1 - Nível de Base (mescanismos de fiscalização insatisfatórios)</c:v>
                </c:pt>
                <c:pt idx="4">
                  <c:v>0 - Não existe ou não funciona</c:v>
                </c:pt>
                <c:pt idx="5">
                  <c:v>Não se Aplica ou Sem Critério</c:v>
                </c:pt>
              </c:strCache>
            </c:strRef>
          </c:cat>
          <c:val>
            <c:numRef>
              <c:f>'Grafico Sintético'!$C$9:$C$14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B-9175-42BC-B39E-77D98389C8CC}"/>
            </c:ext>
          </c:extLst>
        </c:ser>
        <c:ser>
          <c:idx val="3"/>
          <c:order val="1"/>
          <c:tx>
            <c:strRef>
              <c:f>'Grafico Sintético'!$E$7:$F$7</c:f>
              <c:strCache>
                <c:ptCount val="1"/>
                <c:pt idx="0">
                  <c:v>AVALIAÇÃO 2017
(Garantia de Qualidade (ATRICON)</c:v>
                </c:pt>
              </c:strCache>
            </c:strRef>
          </c:tx>
          <c:spPr>
            <a:solidFill>
              <a:schemeClr val="tx2">
                <a:lumMod val="40000"/>
                <a:lumOff val="60000"/>
              </a:schemeClr>
            </a:solidFill>
            <a:ln>
              <a:solidFill>
                <a:srgbClr val="6699FF"/>
              </a:solidFill>
            </a:ln>
          </c:spPr>
          <c:invertIfNegative val="0"/>
          <c:dLbls>
            <c:spPr>
              <a:noFill/>
              <a:ln>
                <a:noFill/>
              </a:ln>
              <a:effectLst/>
            </c:spPr>
            <c:txPr>
              <a:bodyPr/>
              <a:lstStyle/>
              <a:p>
                <a:pPr>
                  <a:defRPr b="1">
                    <a:solidFill>
                      <a:srgbClr val="6699FF"/>
                    </a:solidFil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'Grafico Sintético'!$A$9:$A$14</c:f>
              <c:strCache>
                <c:ptCount val="6"/>
                <c:pt idx="0">
                  <c:v>4 - Nível Gerenciado (de Excelência)</c:v>
                </c:pt>
                <c:pt idx="1">
                  <c:v>3 - Nível Estabelecido (atuação satisfatória)</c:v>
                </c:pt>
                <c:pt idx="2">
                  <c:v>2 - Nível de Desenvolvimento (mecanismos de fiscalizaçãocom indicativos concretos de aperfeiçoamento)</c:v>
                </c:pt>
                <c:pt idx="3">
                  <c:v>1 - Nível de Base (mescanismos de fiscalização insatisfatórios)</c:v>
                </c:pt>
                <c:pt idx="4">
                  <c:v>0 - Não existe ou não funciona</c:v>
                </c:pt>
                <c:pt idx="5">
                  <c:v>Não se Aplica ou Sem Critério</c:v>
                </c:pt>
              </c:strCache>
            </c:strRef>
          </c:cat>
          <c:val>
            <c:numRef>
              <c:f>'Grafico Sintético'!$E$9:$E$14</c:f>
              <c:numCache>
                <c:formatCode>General</c:formatCode>
                <c:ptCount val="6"/>
                <c:pt idx="0">
                  <c:v>0</c:v>
                </c:pt>
                <c:pt idx="1">
                  <c:v>0</c:v>
                </c:pt>
                <c:pt idx="2">
                  <c:v>0</c:v>
                </c:pt>
                <c:pt idx="3">
                  <c:v>1</c:v>
                </c:pt>
                <c:pt idx="4">
                  <c:v>3</c:v>
                </c:pt>
                <c:pt idx="5">
                  <c:v>0</c:v>
                </c:pt>
              </c:numCache>
            </c:numRef>
          </c:val>
          <c:extLst>
            <c:ext xmlns:c16="http://schemas.microsoft.com/office/drawing/2014/chart" uri="{C3380CC4-5D6E-409C-BE32-E72D297353CC}">
              <c16:uniqueId val="{00000002-612C-4FE2-931E-C99BC3150ADF}"/>
            </c:ext>
          </c:extLst>
        </c:ser>
        <c:ser>
          <c:idx val="1"/>
          <c:order val="2"/>
          <c:tx>
            <c:strRef>
              <c:f>'Grafico Sintético'!$C$7:$D$7</c:f>
              <c:strCache>
                <c:ptCount val="1"/>
                <c:pt idx="0">
                  <c:v>AVALIAÇÃO 2017
(PÓS CONTROLE DE QUALIDADE - TC)</c:v>
                </c:pt>
              </c:strCache>
            </c:strRef>
          </c:tx>
          <c:spPr>
            <a:solidFill>
              <a:schemeClr val="accent6">
                <a:lumMod val="75000"/>
              </a:schemeClr>
            </a:solidFill>
            <a:ln>
              <a:solidFill>
                <a:schemeClr val="accent6">
                  <a:lumMod val="75000"/>
                </a:schemeClr>
              </a:solidFill>
            </a:ln>
          </c:spPr>
          <c:invertIfNegative val="0"/>
          <c:dLbls>
            <c:dLbl>
              <c:idx val="0"/>
              <c:layout>
                <c:manualLayout>
                  <c:x val="-1.1990450346249092E-3"/>
                  <c:y val="2.736481839141176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2C-4FE2-931E-C99BC3150ADF}"/>
                </c:ext>
              </c:extLst>
            </c:dLbl>
            <c:dLbl>
              <c:idx val="1"/>
              <c:layout>
                <c:manualLayout>
                  <c:x val="1.2064971303980961E-3"/>
                  <c:y val="-2.7050873959903992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175-42BC-B39E-77D98389C8CC}"/>
                </c:ext>
              </c:extLst>
            </c:dLbl>
            <c:dLbl>
              <c:idx val="2"/>
              <c:layout>
                <c:manualLayout>
                  <c:x val="4.6700651000847488E-3"/>
                  <c:y val="1.174959513039594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175-42BC-B39E-77D98389C8CC}"/>
                </c:ext>
              </c:extLst>
            </c:dLbl>
            <c:dLbl>
              <c:idx val="3"/>
              <c:layout>
                <c:manualLayout>
                  <c:x val="-1.5891968921536326E-3"/>
                  <c:y val="1.066398615066734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175-42BC-B39E-77D98389C8CC}"/>
                </c:ext>
              </c:extLst>
            </c:dLbl>
            <c:dLbl>
              <c:idx val="4"/>
              <c:layout>
                <c:manualLayout>
                  <c:x val="3.0915607711241595E-3"/>
                  <c:y val="3.8130340090466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175-42BC-B39E-77D98389C8CC}"/>
                </c:ext>
              </c:extLst>
            </c:dLbl>
            <c:spPr>
              <a:noFill/>
              <a:ln w="25400">
                <a:noFill/>
              </a:ln>
            </c:spPr>
            <c:txPr>
              <a:bodyPr/>
              <a:lstStyle/>
              <a:p>
                <a:pPr>
                  <a:defRPr sz="1050" b="1" i="0" u="none" strike="noStrike" baseline="0">
                    <a:solidFill>
                      <a:srgbClr val="FF0000"/>
                    </a:solidFill>
                    <a:latin typeface="Calibri"/>
                    <a:ea typeface="Calibri"/>
                    <a:cs typeface="Calibri"/>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'Grafico Sintético'!$A$9:$A$14</c:f>
              <c:strCache>
                <c:ptCount val="6"/>
                <c:pt idx="0">
                  <c:v>4 - Nível Gerenciado (de Excelência)</c:v>
                </c:pt>
                <c:pt idx="1">
                  <c:v>3 - Nível Estabelecido (atuação satisfatória)</c:v>
                </c:pt>
                <c:pt idx="2">
                  <c:v>2 - Nível de Desenvolvimento (mecanismos de fiscalizaçãocom indicativos concretos de aperfeiçoamento)</c:v>
                </c:pt>
                <c:pt idx="3">
                  <c:v>1 - Nível de Base (mescanismos de fiscalização insatisfatórios)</c:v>
                </c:pt>
                <c:pt idx="4">
                  <c:v>0 - Não existe ou não funciona</c:v>
                </c:pt>
                <c:pt idx="5">
                  <c:v>Não se Aplica ou Sem Critério</c:v>
                </c:pt>
              </c:strCache>
            </c:strRef>
          </c:cat>
          <c:val>
            <c:numRef>
              <c:f>'Grafico Sintético'!$D$9:$D$14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9175-42BC-B39E-77D98389C8CC}"/>
            </c:ext>
          </c:extLst>
        </c:ser>
        <c:ser>
          <c:idx val="4"/>
          <c:order val="3"/>
          <c:tx>
            <c:strRef>
              <c:f>'Grafico Sintético'!$E$7:$F$7</c:f>
              <c:strCache>
                <c:ptCount val="1"/>
                <c:pt idx="0">
                  <c:v>AVALIAÇÃO 2017
(Garantia de Qualidade (ATRICON)</c:v>
                </c:pt>
              </c:strCache>
            </c:strRef>
          </c:tx>
          <c:spPr>
            <a:solidFill>
              <a:srgbClr val="0070C0"/>
            </a:solidFill>
            <a:ln>
              <a:solidFill>
                <a:srgbClr val="0066FF"/>
              </a:solidFill>
            </a:ln>
          </c:spPr>
          <c:invertIfNegative val="0"/>
          <c:dLbls>
            <c:spPr>
              <a:noFill/>
              <a:ln>
                <a:noFill/>
              </a:ln>
              <a:effectLst/>
            </c:spPr>
            <c:txPr>
              <a:bodyPr/>
              <a:lstStyle/>
              <a:p>
                <a:pPr>
                  <a:defRPr b="1">
                    <a:solidFill>
                      <a:srgbClr val="0070C0"/>
                    </a:solidFil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'Grafico Sintético'!$A$9:$A$14</c:f>
              <c:strCache>
                <c:ptCount val="6"/>
                <c:pt idx="0">
                  <c:v>4 - Nível Gerenciado (de Excelência)</c:v>
                </c:pt>
                <c:pt idx="1">
                  <c:v>3 - Nível Estabelecido (atuação satisfatória)</c:v>
                </c:pt>
                <c:pt idx="2">
                  <c:v>2 - Nível de Desenvolvimento (mecanismos de fiscalizaçãocom indicativos concretos de aperfeiçoamento)</c:v>
                </c:pt>
                <c:pt idx="3">
                  <c:v>1 - Nível de Base (mescanismos de fiscalização insatisfatórios)</c:v>
                </c:pt>
                <c:pt idx="4">
                  <c:v>0 - Não existe ou não funciona</c:v>
                </c:pt>
                <c:pt idx="5">
                  <c:v>Não se Aplica ou Sem Critério</c:v>
                </c:pt>
              </c:strCache>
            </c:strRef>
          </c:cat>
          <c:val>
            <c:numRef>
              <c:f>'Grafico Sintético'!$F$9:$F$14</c:f>
              <c:numCache>
                <c:formatCode>0%</c:formatCode>
                <c:ptCount val="6"/>
                <c:pt idx="0">
                  <c:v>0</c:v>
                </c:pt>
                <c:pt idx="1">
                  <c:v>0</c:v>
                </c:pt>
                <c:pt idx="2">
                  <c:v>0</c:v>
                </c:pt>
                <c:pt idx="3">
                  <c:v>0.25</c:v>
                </c:pt>
                <c:pt idx="4">
                  <c:v>0.75</c:v>
                </c:pt>
                <c:pt idx="5">
                  <c:v>0</c:v>
                </c:pt>
              </c:numCache>
            </c:numRef>
          </c:val>
          <c:extLst>
            <c:ext xmlns:c16="http://schemas.microsoft.com/office/drawing/2014/chart" uri="{C3380CC4-5D6E-409C-BE32-E72D297353CC}">
              <c16:uniqueId val="{00000001-612C-4FE2-931E-C99BC3150ADF}"/>
            </c:ext>
          </c:extLst>
        </c:ser>
        <c:dLbls>
          <c:showLegendKey val="0"/>
          <c:showVal val="0"/>
          <c:showCatName val="0"/>
          <c:showSerName val="0"/>
          <c:showPercent val="0"/>
          <c:showBubbleSize val="0"/>
        </c:dLbls>
        <c:gapWidth val="150"/>
        <c:axId val="222627296"/>
        <c:axId val="222627856"/>
      </c:barChart>
      <c:catAx>
        <c:axId val="222627296"/>
        <c:scaling>
          <c:orientation val="maxMin"/>
        </c:scaling>
        <c:delete val="0"/>
        <c:axPos val="l"/>
        <c:numFmt formatCode="General" sourceLinked="1"/>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pt-BR"/>
          </a:p>
        </c:txPr>
        <c:crossAx val="222627856"/>
        <c:crosses val="autoZero"/>
        <c:auto val="1"/>
        <c:lblAlgn val="ctr"/>
        <c:lblOffset val="100"/>
        <c:noMultiLvlLbl val="0"/>
      </c:catAx>
      <c:valAx>
        <c:axId val="222627856"/>
        <c:scaling>
          <c:orientation val="minMax"/>
        </c:scaling>
        <c:delete val="0"/>
        <c:axPos val="t"/>
        <c:numFmt formatCode="General" sourceLinked="1"/>
        <c:majorTickMark val="out"/>
        <c:minorTickMark val="none"/>
        <c:tickLblPos val="nextTo"/>
        <c:txPr>
          <a:bodyPr rot="0" vert="horz"/>
          <a:lstStyle/>
          <a:p>
            <a:pPr>
              <a:defRPr sz="1000" b="0" i="0" u="none" strike="noStrike" baseline="0">
                <a:solidFill>
                  <a:srgbClr val="FFFFFF"/>
                </a:solidFill>
                <a:latin typeface="Calibri"/>
                <a:ea typeface="Calibri"/>
                <a:cs typeface="Calibri"/>
              </a:defRPr>
            </a:pPr>
            <a:endParaRPr lang="pt-BR"/>
          </a:p>
        </c:txPr>
        <c:crossAx val="222627296"/>
        <c:crosses val="autoZero"/>
        <c:crossBetween val="between"/>
      </c:valAx>
    </c:plotArea>
    <c:legend>
      <c:legendPos val="b"/>
      <c:layout>
        <c:manualLayout>
          <c:xMode val="edge"/>
          <c:yMode val="edge"/>
          <c:x val="7.0577396915719138E-3"/>
          <c:y val="0.87085005505099389"/>
          <c:w val="0.97806989213828655"/>
          <c:h val="0.11040833732261454"/>
        </c:manualLayout>
      </c:layout>
      <c:overlay val="0"/>
      <c:txPr>
        <a:bodyPr/>
        <a:lstStyle/>
        <a:p>
          <a:pPr>
            <a:defRPr sz="1180" b="1" i="0" u="none" strike="noStrike" baseline="0">
              <a:solidFill>
                <a:srgbClr val="000000"/>
              </a:solidFill>
              <a:latin typeface="Calibri"/>
              <a:ea typeface="Calibri"/>
              <a:cs typeface="Calibri"/>
            </a:defRPr>
          </a:pPr>
          <a:endParaRPr lang="pt-B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36" footer="0.3149606200000003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025" b="1" i="0" u="none" strike="noStrike" baseline="0">
                <a:solidFill>
                  <a:srgbClr val="000000"/>
                </a:solidFill>
                <a:latin typeface="Arial"/>
                <a:ea typeface="Arial"/>
                <a:cs typeface="Arial"/>
              </a:defRPr>
            </a:pPr>
            <a:r>
              <a:rPr lang="pt-BR"/>
              <a:t>PESQUISA: ÍNDICE DE AGILIDADE E QUALIDADE DOS TC'S</a:t>
            </a:r>
            <a:r>
              <a:rPr lang="pt-BR" sz="1025" b="1" i="0" u="none" strike="noStrike" baseline="0">
                <a:effectLst/>
              </a:rPr>
              <a:t> </a:t>
            </a:r>
          </a:p>
          <a:p>
            <a:pPr algn="ctr">
              <a:defRPr sz="1025" b="1" i="0" u="none" strike="noStrike" baseline="0">
                <a:solidFill>
                  <a:srgbClr val="000000"/>
                </a:solidFill>
                <a:latin typeface="Arial"/>
                <a:ea typeface="Arial"/>
                <a:cs typeface="Arial"/>
              </a:defRPr>
            </a:pPr>
            <a:r>
              <a:rPr lang="pt-BR" sz="1025" b="1" i="0" u="none" strike="noStrike" baseline="0">
                <a:effectLst/>
              </a:rPr>
              <a:t>AVALIAÇÃO TC X AVALIAÇÃO ATRICON</a:t>
            </a:r>
            <a:endParaRPr lang="pt-BR"/>
          </a:p>
        </c:rich>
      </c:tx>
      <c:layout>
        <c:manualLayout>
          <c:xMode val="edge"/>
          <c:yMode val="edge"/>
          <c:x val="0.22135691139166266"/>
          <c:y val="5.3859193293533524E-2"/>
        </c:manualLayout>
      </c:layout>
      <c:overlay val="0"/>
      <c:spPr>
        <a:noFill/>
        <a:ln w="25400">
          <a:noFill/>
        </a:ln>
      </c:spPr>
    </c:title>
    <c:autoTitleDeleted val="0"/>
    <c:plotArea>
      <c:layout>
        <c:manualLayout>
          <c:layoutTarget val="inner"/>
          <c:xMode val="edge"/>
          <c:yMode val="edge"/>
          <c:x val="0.19905570462910013"/>
          <c:y val="0.21159047184593111"/>
          <c:w val="0.58369008654794641"/>
          <c:h val="0.54598588219950772"/>
        </c:manualLayout>
      </c:layout>
      <c:radarChart>
        <c:radarStyle val="marker"/>
        <c:varyColors val="0"/>
        <c:ser>
          <c:idx val="0"/>
          <c:order val="0"/>
          <c:spPr>
            <a:ln w="31750">
              <a:solidFill>
                <a:srgbClr val="FF0000"/>
              </a:solidFill>
              <a:prstDash val="solid"/>
            </a:ln>
          </c:spPr>
          <c:marker>
            <c:symbol val="diamond"/>
            <c:size val="8"/>
            <c:spPr>
              <a:solidFill>
                <a:schemeClr val="tx2"/>
              </a:solidFill>
              <a:ln>
                <a:solidFill>
                  <a:srgbClr val="000080"/>
                </a:solidFill>
                <a:prstDash val="solid"/>
              </a:ln>
            </c:spPr>
          </c:marker>
          <c:cat>
            <c:strRef>
              <c:f>'ResumoxQATC e Grafico Radial'!$A$7:$A$34</c:f>
              <c:strCache>
                <c:ptCount val="28"/>
                <c:pt idx="0">
                  <c:v>QATC-1 </c:v>
                </c:pt>
                <c:pt idx="1">
                  <c:v>QATC-2 </c:v>
                </c:pt>
                <c:pt idx="2">
                  <c:v>QATC-3 </c:v>
                </c:pt>
                <c:pt idx="3">
                  <c:v>QATC-4</c:v>
                </c:pt>
                <c:pt idx="4">
                  <c:v>QATC-5 </c:v>
                </c:pt>
                <c:pt idx="5">
                  <c:v>QATC-6 </c:v>
                </c:pt>
                <c:pt idx="6">
                  <c:v>QATC-7</c:v>
                </c:pt>
                <c:pt idx="7">
                  <c:v>QATC-8</c:v>
                </c:pt>
                <c:pt idx="8">
                  <c:v>QATC-9 </c:v>
                </c:pt>
                <c:pt idx="9">
                  <c:v>QATC-10 </c:v>
                </c:pt>
                <c:pt idx="10">
                  <c:v>QATC-11</c:v>
                </c:pt>
                <c:pt idx="11">
                  <c:v>QATC-12 </c:v>
                </c:pt>
                <c:pt idx="12">
                  <c:v>QATC-13 </c:v>
                </c:pt>
                <c:pt idx="13">
                  <c:v>QATC-14 </c:v>
                </c:pt>
                <c:pt idx="14">
                  <c:v>QATC-15 </c:v>
                </c:pt>
                <c:pt idx="15">
                  <c:v>QATC-16 </c:v>
                </c:pt>
                <c:pt idx="16">
                  <c:v>QATC-17 </c:v>
                </c:pt>
                <c:pt idx="17">
                  <c:v>QATC-18 </c:v>
                </c:pt>
                <c:pt idx="18">
                  <c:v>QATC-19 </c:v>
                </c:pt>
                <c:pt idx="19">
                  <c:v>QATC-20 </c:v>
                </c:pt>
                <c:pt idx="20">
                  <c:v>QATC-21</c:v>
                </c:pt>
                <c:pt idx="21">
                  <c:v>QATC-22 </c:v>
                </c:pt>
                <c:pt idx="22">
                  <c:v>QATC-23 </c:v>
                </c:pt>
                <c:pt idx="23">
                  <c:v>QATC-24</c:v>
                </c:pt>
                <c:pt idx="24">
                  <c:v>QATC-25</c:v>
                </c:pt>
                <c:pt idx="25">
                  <c:v>QATC-26</c:v>
                </c:pt>
                <c:pt idx="26">
                  <c:v>QATC-27</c:v>
                </c:pt>
                <c:pt idx="27">
                  <c:v>QATC-28</c:v>
                </c:pt>
              </c:strCache>
            </c:strRef>
          </c:cat>
          <c:val>
            <c:numRef>
              <c:f>'ResumoxQATC e Grafico Radial'!$M$7:$M$34</c:f>
              <c:numCache>
                <c:formatCode>0</c:formatCode>
                <c:ptCount val="28"/>
                <c:pt idx="0">
                  <c:v>0</c:v>
                </c:pt>
                <c:pt idx="1">
                  <c:v>0</c:v>
                </c:pt>
                <c:pt idx="2">
                  <c:v>0</c:v>
                </c:pt>
                <c:pt idx="3">
                  <c:v>0</c:v>
                </c:pt>
                <c:pt idx="4">
                  <c:v>0</c:v>
                </c:pt>
                <c:pt idx="5">
                  <c:v>0</c:v>
                </c:pt>
                <c:pt idx="6">
                  <c:v>0</c:v>
                </c:pt>
                <c:pt idx="7">
                  <c:v>0</c:v>
                </c:pt>
                <c:pt idx="8">
                  <c:v>0</c:v>
                </c:pt>
                <c:pt idx="9">
                  <c:v>0</c:v>
                </c:pt>
                <c:pt idx="10">
                  <c:v>1</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formatCode="General">
                  <c:v>0</c:v>
                </c:pt>
              </c:numCache>
            </c:numRef>
          </c:val>
          <c:extLst>
            <c:ext xmlns:c16="http://schemas.microsoft.com/office/drawing/2014/chart" uri="{C3380CC4-5D6E-409C-BE32-E72D297353CC}">
              <c16:uniqueId val="{00000000-C1BC-4596-BBD9-DEA51DA6FCEE}"/>
            </c:ext>
          </c:extLst>
        </c:ser>
        <c:ser>
          <c:idx val="1"/>
          <c:order val="1"/>
          <c:spPr>
            <a:ln w="19050">
              <a:solidFill>
                <a:srgbClr val="00B050">
                  <a:alpha val="75000"/>
                </a:srgbClr>
              </a:solidFill>
              <a:prstDash val="sysDash"/>
            </a:ln>
          </c:spPr>
          <c:marker>
            <c:symbol val="none"/>
          </c:marker>
          <c:cat>
            <c:strRef>
              <c:f>'ResumoxQATC e Grafico Radial'!$A$7:$A$34</c:f>
              <c:strCache>
                <c:ptCount val="28"/>
                <c:pt idx="0">
                  <c:v>QATC-1 </c:v>
                </c:pt>
                <c:pt idx="1">
                  <c:v>QATC-2 </c:v>
                </c:pt>
                <c:pt idx="2">
                  <c:v>QATC-3 </c:v>
                </c:pt>
                <c:pt idx="3">
                  <c:v>QATC-4</c:v>
                </c:pt>
                <c:pt idx="4">
                  <c:v>QATC-5 </c:v>
                </c:pt>
                <c:pt idx="5">
                  <c:v>QATC-6 </c:v>
                </c:pt>
                <c:pt idx="6">
                  <c:v>QATC-7</c:v>
                </c:pt>
                <c:pt idx="7">
                  <c:v>QATC-8</c:v>
                </c:pt>
                <c:pt idx="8">
                  <c:v>QATC-9 </c:v>
                </c:pt>
                <c:pt idx="9">
                  <c:v>QATC-10 </c:v>
                </c:pt>
                <c:pt idx="10">
                  <c:v>QATC-11</c:v>
                </c:pt>
                <c:pt idx="11">
                  <c:v>QATC-12 </c:v>
                </c:pt>
                <c:pt idx="12">
                  <c:v>QATC-13 </c:v>
                </c:pt>
                <c:pt idx="13">
                  <c:v>QATC-14 </c:v>
                </c:pt>
                <c:pt idx="14">
                  <c:v>QATC-15 </c:v>
                </c:pt>
                <c:pt idx="15">
                  <c:v>QATC-16 </c:v>
                </c:pt>
                <c:pt idx="16">
                  <c:v>QATC-17 </c:v>
                </c:pt>
                <c:pt idx="17">
                  <c:v>QATC-18 </c:v>
                </c:pt>
                <c:pt idx="18">
                  <c:v>QATC-19 </c:v>
                </c:pt>
                <c:pt idx="19">
                  <c:v>QATC-20 </c:v>
                </c:pt>
                <c:pt idx="20">
                  <c:v>QATC-21</c:v>
                </c:pt>
                <c:pt idx="21">
                  <c:v>QATC-22 </c:v>
                </c:pt>
                <c:pt idx="22">
                  <c:v>QATC-23 </c:v>
                </c:pt>
                <c:pt idx="23">
                  <c:v>QATC-24</c:v>
                </c:pt>
                <c:pt idx="24">
                  <c:v>QATC-25</c:v>
                </c:pt>
                <c:pt idx="25">
                  <c:v>QATC-26</c:v>
                </c:pt>
                <c:pt idx="26">
                  <c:v>QATC-27</c:v>
                </c:pt>
                <c:pt idx="27">
                  <c:v>QATC-28</c:v>
                </c:pt>
              </c:strCache>
            </c:strRef>
          </c:cat>
          <c:val>
            <c:numRef>
              <c:f>'ResumoxQATC e Grafico Radial'!$N$7:$N$34</c:f>
            </c:numRef>
          </c:val>
          <c:extLst>
            <c:ext xmlns:c16="http://schemas.microsoft.com/office/drawing/2014/chart" uri="{C3380CC4-5D6E-409C-BE32-E72D297353CC}">
              <c16:uniqueId val="{00000001-C1BC-4596-BBD9-DEA51DA6FCEE}"/>
            </c:ext>
          </c:extLst>
        </c:ser>
        <c:ser>
          <c:idx val="2"/>
          <c:order val="2"/>
          <c:spPr>
            <a:ln w="19050">
              <a:solidFill>
                <a:srgbClr val="0070C0">
                  <a:alpha val="75000"/>
                </a:srgbClr>
              </a:solidFill>
              <a:prstDash val="sysDash"/>
            </a:ln>
          </c:spPr>
          <c:marker>
            <c:symbol val="none"/>
          </c:marker>
          <c:cat>
            <c:strRef>
              <c:f>'ResumoxQATC e Grafico Radial'!$A$7:$A$34</c:f>
              <c:strCache>
                <c:ptCount val="28"/>
                <c:pt idx="0">
                  <c:v>QATC-1 </c:v>
                </c:pt>
                <c:pt idx="1">
                  <c:v>QATC-2 </c:v>
                </c:pt>
                <c:pt idx="2">
                  <c:v>QATC-3 </c:v>
                </c:pt>
                <c:pt idx="3">
                  <c:v>QATC-4</c:v>
                </c:pt>
                <c:pt idx="4">
                  <c:v>QATC-5 </c:v>
                </c:pt>
                <c:pt idx="5">
                  <c:v>QATC-6 </c:v>
                </c:pt>
                <c:pt idx="6">
                  <c:v>QATC-7</c:v>
                </c:pt>
                <c:pt idx="7">
                  <c:v>QATC-8</c:v>
                </c:pt>
                <c:pt idx="8">
                  <c:v>QATC-9 </c:v>
                </c:pt>
                <c:pt idx="9">
                  <c:v>QATC-10 </c:v>
                </c:pt>
                <c:pt idx="10">
                  <c:v>QATC-11</c:v>
                </c:pt>
                <c:pt idx="11">
                  <c:v>QATC-12 </c:v>
                </c:pt>
                <c:pt idx="12">
                  <c:v>QATC-13 </c:v>
                </c:pt>
                <c:pt idx="13">
                  <c:v>QATC-14 </c:v>
                </c:pt>
                <c:pt idx="14">
                  <c:v>QATC-15 </c:v>
                </c:pt>
                <c:pt idx="15">
                  <c:v>QATC-16 </c:v>
                </c:pt>
                <c:pt idx="16">
                  <c:v>QATC-17 </c:v>
                </c:pt>
                <c:pt idx="17">
                  <c:v>QATC-18 </c:v>
                </c:pt>
                <c:pt idx="18">
                  <c:v>QATC-19 </c:v>
                </c:pt>
                <c:pt idx="19">
                  <c:v>QATC-20 </c:v>
                </c:pt>
                <c:pt idx="20">
                  <c:v>QATC-21</c:v>
                </c:pt>
                <c:pt idx="21">
                  <c:v>QATC-22 </c:v>
                </c:pt>
                <c:pt idx="22">
                  <c:v>QATC-23 </c:v>
                </c:pt>
                <c:pt idx="23">
                  <c:v>QATC-24</c:v>
                </c:pt>
                <c:pt idx="24">
                  <c:v>QATC-25</c:v>
                </c:pt>
                <c:pt idx="25">
                  <c:v>QATC-26</c:v>
                </c:pt>
                <c:pt idx="26">
                  <c:v>QATC-27</c:v>
                </c:pt>
                <c:pt idx="27">
                  <c:v>QATC-28</c:v>
                </c:pt>
              </c:strCache>
            </c:strRef>
          </c:cat>
          <c:val>
            <c:numRef>
              <c:f>'ResumoxQATC e Grafico Radial'!$O$7:$O$34</c:f>
            </c:numRef>
          </c:val>
          <c:extLst>
            <c:ext xmlns:c16="http://schemas.microsoft.com/office/drawing/2014/chart" uri="{C3380CC4-5D6E-409C-BE32-E72D297353CC}">
              <c16:uniqueId val="{00000002-C1BC-4596-BBD9-DEA51DA6FCEE}"/>
            </c:ext>
          </c:extLst>
        </c:ser>
        <c:ser>
          <c:idx val="3"/>
          <c:order val="3"/>
          <c:spPr>
            <a:ln w="19050">
              <a:solidFill>
                <a:srgbClr val="FFFF00">
                  <a:alpha val="75000"/>
                </a:srgbClr>
              </a:solidFill>
              <a:prstDash val="sysDash"/>
            </a:ln>
          </c:spPr>
          <c:marker>
            <c:symbol val="none"/>
          </c:marker>
          <c:cat>
            <c:strRef>
              <c:f>'ResumoxQATC e Grafico Radial'!$A$7:$A$34</c:f>
              <c:strCache>
                <c:ptCount val="28"/>
                <c:pt idx="0">
                  <c:v>QATC-1 </c:v>
                </c:pt>
                <c:pt idx="1">
                  <c:v>QATC-2 </c:v>
                </c:pt>
                <c:pt idx="2">
                  <c:v>QATC-3 </c:v>
                </c:pt>
                <c:pt idx="3">
                  <c:v>QATC-4</c:v>
                </c:pt>
                <c:pt idx="4">
                  <c:v>QATC-5 </c:v>
                </c:pt>
                <c:pt idx="5">
                  <c:v>QATC-6 </c:v>
                </c:pt>
                <c:pt idx="6">
                  <c:v>QATC-7</c:v>
                </c:pt>
                <c:pt idx="7">
                  <c:v>QATC-8</c:v>
                </c:pt>
                <c:pt idx="8">
                  <c:v>QATC-9 </c:v>
                </c:pt>
                <c:pt idx="9">
                  <c:v>QATC-10 </c:v>
                </c:pt>
                <c:pt idx="10">
                  <c:v>QATC-11</c:v>
                </c:pt>
                <c:pt idx="11">
                  <c:v>QATC-12 </c:v>
                </c:pt>
                <c:pt idx="12">
                  <c:v>QATC-13 </c:v>
                </c:pt>
                <c:pt idx="13">
                  <c:v>QATC-14 </c:v>
                </c:pt>
                <c:pt idx="14">
                  <c:v>QATC-15 </c:v>
                </c:pt>
                <c:pt idx="15">
                  <c:v>QATC-16 </c:v>
                </c:pt>
                <c:pt idx="16">
                  <c:v>QATC-17 </c:v>
                </c:pt>
                <c:pt idx="17">
                  <c:v>QATC-18 </c:v>
                </c:pt>
                <c:pt idx="18">
                  <c:v>QATC-19 </c:v>
                </c:pt>
                <c:pt idx="19">
                  <c:v>QATC-20 </c:v>
                </c:pt>
                <c:pt idx="20">
                  <c:v>QATC-21</c:v>
                </c:pt>
                <c:pt idx="21">
                  <c:v>QATC-22 </c:v>
                </c:pt>
                <c:pt idx="22">
                  <c:v>QATC-23 </c:v>
                </c:pt>
                <c:pt idx="23">
                  <c:v>QATC-24</c:v>
                </c:pt>
                <c:pt idx="24">
                  <c:v>QATC-25</c:v>
                </c:pt>
                <c:pt idx="25">
                  <c:v>QATC-26</c:v>
                </c:pt>
                <c:pt idx="26">
                  <c:v>QATC-27</c:v>
                </c:pt>
                <c:pt idx="27">
                  <c:v>QATC-28</c:v>
                </c:pt>
              </c:strCache>
            </c:strRef>
          </c:cat>
          <c:val>
            <c:numRef>
              <c:f>'ResumoxQATC e Grafico Radial'!$P$7:$P$34</c:f>
            </c:numRef>
          </c:val>
          <c:extLst>
            <c:ext xmlns:c16="http://schemas.microsoft.com/office/drawing/2014/chart" uri="{C3380CC4-5D6E-409C-BE32-E72D297353CC}">
              <c16:uniqueId val="{00000003-C1BC-4596-BBD9-DEA51DA6FCEE}"/>
            </c:ext>
          </c:extLst>
        </c:ser>
        <c:ser>
          <c:idx val="4"/>
          <c:order val="4"/>
          <c:cat>
            <c:strRef>
              <c:f>'ResumoxQATC e Grafico Radial'!$A$7:$A$34</c:f>
              <c:strCache>
                <c:ptCount val="28"/>
                <c:pt idx="0">
                  <c:v>QATC-1 </c:v>
                </c:pt>
                <c:pt idx="1">
                  <c:v>QATC-2 </c:v>
                </c:pt>
                <c:pt idx="2">
                  <c:v>QATC-3 </c:v>
                </c:pt>
                <c:pt idx="3">
                  <c:v>QATC-4</c:v>
                </c:pt>
                <c:pt idx="4">
                  <c:v>QATC-5 </c:v>
                </c:pt>
                <c:pt idx="5">
                  <c:v>QATC-6 </c:v>
                </c:pt>
                <c:pt idx="6">
                  <c:v>QATC-7</c:v>
                </c:pt>
                <c:pt idx="7">
                  <c:v>QATC-8</c:v>
                </c:pt>
                <c:pt idx="8">
                  <c:v>QATC-9 </c:v>
                </c:pt>
                <c:pt idx="9">
                  <c:v>QATC-10 </c:v>
                </c:pt>
                <c:pt idx="10">
                  <c:v>QATC-11</c:v>
                </c:pt>
                <c:pt idx="11">
                  <c:v>QATC-12 </c:v>
                </c:pt>
                <c:pt idx="12">
                  <c:v>QATC-13 </c:v>
                </c:pt>
                <c:pt idx="13">
                  <c:v>QATC-14 </c:v>
                </c:pt>
                <c:pt idx="14">
                  <c:v>QATC-15 </c:v>
                </c:pt>
                <c:pt idx="15">
                  <c:v>QATC-16 </c:v>
                </c:pt>
                <c:pt idx="16">
                  <c:v>QATC-17 </c:v>
                </c:pt>
                <c:pt idx="17">
                  <c:v>QATC-18 </c:v>
                </c:pt>
                <c:pt idx="18">
                  <c:v>QATC-19 </c:v>
                </c:pt>
                <c:pt idx="19">
                  <c:v>QATC-20 </c:v>
                </c:pt>
                <c:pt idx="20">
                  <c:v>QATC-21</c:v>
                </c:pt>
                <c:pt idx="21">
                  <c:v>QATC-22 </c:v>
                </c:pt>
                <c:pt idx="22">
                  <c:v>QATC-23 </c:v>
                </c:pt>
                <c:pt idx="23">
                  <c:v>QATC-24</c:v>
                </c:pt>
                <c:pt idx="24">
                  <c:v>QATC-25</c:v>
                </c:pt>
                <c:pt idx="25">
                  <c:v>QATC-26</c:v>
                </c:pt>
                <c:pt idx="26">
                  <c:v>QATC-27</c:v>
                </c:pt>
                <c:pt idx="27">
                  <c:v>QATC-28</c:v>
                </c:pt>
              </c:strCache>
            </c:strRef>
          </c:cat>
          <c:val>
            <c:numRef>
              <c:f>'ResumoxQATC e Grafico Radial'!$Q$7:$Q$34</c:f>
            </c:numRef>
          </c:val>
          <c:extLst>
            <c:ext xmlns:c16="http://schemas.microsoft.com/office/drawing/2014/chart" uri="{C3380CC4-5D6E-409C-BE32-E72D297353CC}">
              <c16:uniqueId val="{00000004-C1BC-4596-BBD9-DEA51DA6FCEE}"/>
            </c:ext>
          </c:extLst>
        </c:ser>
        <c:ser>
          <c:idx val="5"/>
          <c:order val="5"/>
          <c:tx>
            <c:strRef>
              <c:f>'ResumoxQATC e Grafico Radial'!$L$6</c:f>
              <c:strCache>
                <c:ptCount val="1"/>
                <c:pt idx="0">
                  <c:v>Pós Controle de Qualidade (TC)</c:v>
                </c:pt>
              </c:strCache>
            </c:strRef>
          </c:tx>
          <c:spPr>
            <a:ln>
              <a:solidFill>
                <a:schemeClr val="tx1"/>
              </a:solidFill>
            </a:ln>
          </c:spPr>
          <c:marker>
            <c:spPr>
              <a:solidFill>
                <a:schemeClr val="tx1"/>
              </a:solidFill>
            </c:spPr>
          </c:marker>
          <c:cat>
            <c:strRef>
              <c:f>'ResumoxQATC e Grafico Radial'!$A$7:$A$34</c:f>
              <c:strCache>
                <c:ptCount val="28"/>
                <c:pt idx="0">
                  <c:v>QATC-1 </c:v>
                </c:pt>
                <c:pt idx="1">
                  <c:v>QATC-2 </c:v>
                </c:pt>
                <c:pt idx="2">
                  <c:v>QATC-3 </c:v>
                </c:pt>
                <c:pt idx="3">
                  <c:v>QATC-4</c:v>
                </c:pt>
                <c:pt idx="4">
                  <c:v>QATC-5 </c:v>
                </c:pt>
                <c:pt idx="5">
                  <c:v>QATC-6 </c:v>
                </c:pt>
                <c:pt idx="6">
                  <c:v>QATC-7</c:v>
                </c:pt>
                <c:pt idx="7">
                  <c:v>QATC-8</c:v>
                </c:pt>
                <c:pt idx="8">
                  <c:v>QATC-9 </c:v>
                </c:pt>
                <c:pt idx="9">
                  <c:v>QATC-10 </c:v>
                </c:pt>
                <c:pt idx="10">
                  <c:v>QATC-11</c:v>
                </c:pt>
                <c:pt idx="11">
                  <c:v>QATC-12 </c:v>
                </c:pt>
                <c:pt idx="12">
                  <c:v>QATC-13 </c:v>
                </c:pt>
                <c:pt idx="13">
                  <c:v>QATC-14 </c:v>
                </c:pt>
                <c:pt idx="14">
                  <c:v>QATC-15 </c:v>
                </c:pt>
                <c:pt idx="15">
                  <c:v>QATC-16 </c:v>
                </c:pt>
                <c:pt idx="16">
                  <c:v>QATC-17 </c:v>
                </c:pt>
                <c:pt idx="17">
                  <c:v>QATC-18 </c:v>
                </c:pt>
                <c:pt idx="18">
                  <c:v>QATC-19 </c:v>
                </c:pt>
                <c:pt idx="19">
                  <c:v>QATC-20 </c:v>
                </c:pt>
                <c:pt idx="20">
                  <c:v>QATC-21</c:v>
                </c:pt>
                <c:pt idx="21">
                  <c:v>QATC-22 </c:v>
                </c:pt>
                <c:pt idx="22">
                  <c:v>QATC-23 </c:v>
                </c:pt>
                <c:pt idx="23">
                  <c:v>QATC-24</c:v>
                </c:pt>
                <c:pt idx="24">
                  <c:v>QATC-25</c:v>
                </c:pt>
                <c:pt idx="25">
                  <c:v>QATC-26</c:v>
                </c:pt>
                <c:pt idx="26">
                  <c:v>QATC-27</c:v>
                </c:pt>
                <c:pt idx="27">
                  <c:v>QATC-28</c:v>
                </c:pt>
              </c:strCache>
            </c:strRef>
          </c:cat>
          <c:val>
            <c:numRef>
              <c:f>'ResumoxQATC e Grafico Radial'!$L$7:$L$34</c:f>
              <c:numCache>
                <c:formatCode>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5-C1BC-4596-BBD9-DEA51DA6FCEE}"/>
            </c:ext>
          </c:extLst>
        </c:ser>
        <c:ser>
          <c:idx val="6"/>
          <c:order val="6"/>
          <c:tx>
            <c:strRef>
              <c:f>'ResumoxQATC e Grafico Radial'!$M$6</c:f>
              <c:strCache>
                <c:ptCount val="1"/>
                <c:pt idx="0">
                  <c:v>Garantia de Qualidade (ATRICON)</c:v>
                </c:pt>
              </c:strCache>
            </c:strRef>
          </c:tx>
          <c:spPr>
            <a:ln w="57150" cap="rnd">
              <a:solidFill>
                <a:schemeClr val="accent6">
                  <a:lumMod val="75000"/>
                  <a:alpha val="65000"/>
                </a:schemeClr>
              </a:solidFill>
              <a:prstDash val="solid"/>
            </a:ln>
          </c:spPr>
          <c:marker>
            <c:symbol val="circle"/>
            <c:size val="2"/>
            <c:spPr>
              <a:solidFill>
                <a:sysClr val="window" lastClr="FFFFFF"/>
              </a:solidFill>
              <a:ln w="57150" cap="rnd">
                <a:solidFill>
                  <a:schemeClr val="accent6">
                    <a:alpha val="65000"/>
                  </a:schemeClr>
                </a:solidFill>
                <a:prstDash val="solid"/>
                <a:round/>
              </a:ln>
            </c:spPr>
          </c:marker>
          <c:cat>
            <c:strRef>
              <c:f>'ResumoxQATC e Grafico Radial'!$A$7:$A$34</c:f>
              <c:strCache>
                <c:ptCount val="28"/>
                <c:pt idx="0">
                  <c:v>QATC-1 </c:v>
                </c:pt>
                <c:pt idx="1">
                  <c:v>QATC-2 </c:v>
                </c:pt>
                <c:pt idx="2">
                  <c:v>QATC-3 </c:v>
                </c:pt>
                <c:pt idx="3">
                  <c:v>QATC-4</c:v>
                </c:pt>
                <c:pt idx="4">
                  <c:v>QATC-5 </c:v>
                </c:pt>
                <c:pt idx="5">
                  <c:v>QATC-6 </c:v>
                </c:pt>
                <c:pt idx="6">
                  <c:v>QATC-7</c:v>
                </c:pt>
                <c:pt idx="7">
                  <c:v>QATC-8</c:v>
                </c:pt>
                <c:pt idx="8">
                  <c:v>QATC-9 </c:v>
                </c:pt>
                <c:pt idx="9">
                  <c:v>QATC-10 </c:v>
                </c:pt>
                <c:pt idx="10">
                  <c:v>QATC-11</c:v>
                </c:pt>
                <c:pt idx="11">
                  <c:v>QATC-12 </c:v>
                </c:pt>
                <c:pt idx="12">
                  <c:v>QATC-13 </c:v>
                </c:pt>
                <c:pt idx="13">
                  <c:v>QATC-14 </c:v>
                </c:pt>
                <c:pt idx="14">
                  <c:v>QATC-15 </c:v>
                </c:pt>
                <c:pt idx="15">
                  <c:v>QATC-16 </c:v>
                </c:pt>
                <c:pt idx="16">
                  <c:v>QATC-17 </c:v>
                </c:pt>
                <c:pt idx="17">
                  <c:v>QATC-18 </c:v>
                </c:pt>
                <c:pt idx="18">
                  <c:v>QATC-19 </c:v>
                </c:pt>
                <c:pt idx="19">
                  <c:v>QATC-20 </c:v>
                </c:pt>
                <c:pt idx="20">
                  <c:v>QATC-21</c:v>
                </c:pt>
                <c:pt idx="21">
                  <c:v>QATC-22 </c:v>
                </c:pt>
                <c:pt idx="22">
                  <c:v>QATC-23 </c:v>
                </c:pt>
                <c:pt idx="23">
                  <c:v>QATC-24</c:v>
                </c:pt>
                <c:pt idx="24">
                  <c:v>QATC-25</c:v>
                </c:pt>
                <c:pt idx="25">
                  <c:v>QATC-26</c:v>
                </c:pt>
                <c:pt idx="26">
                  <c:v>QATC-27</c:v>
                </c:pt>
                <c:pt idx="27">
                  <c:v>QATC-28</c:v>
                </c:pt>
              </c:strCache>
            </c:strRef>
          </c:cat>
          <c:val>
            <c:numRef>
              <c:f>'ResumoxQATC e Grafico Radial'!$M$7:$M$34</c:f>
              <c:numCache>
                <c:formatCode>0</c:formatCode>
                <c:ptCount val="28"/>
                <c:pt idx="0">
                  <c:v>0</c:v>
                </c:pt>
                <c:pt idx="1">
                  <c:v>0</c:v>
                </c:pt>
                <c:pt idx="2">
                  <c:v>0</c:v>
                </c:pt>
                <c:pt idx="3">
                  <c:v>0</c:v>
                </c:pt>
                <c:pt idx="4">
                  <c:v>0</c:v>
                </c:pt>
                <c:pt idx="5">
                  <c:v>0</c:v>
                </c:pt>
                <c:pt idx="6">
                  <c:v>0</c:v>
                </c:pt>
                <c:pt idx="7">
                  <c:v>0</c:v>
                </c:pt>
                <c:pt idx="8">
                  <c:v>0</c:v>
                </c:pt>
                <c:pt idx="9">
                  <c:v>0</c:v>
                </c:pt>
                <c:pt idx="10">
                  <c:v>1</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formatCode="General">
                  <c:v>0</c:v>
                </c:pt>
              </c:numCache>
            </c:numRef>
          </c:val>
          <c:extLst>
            <c:ext xmlns:c16="http://schemas.microsoft.com/office/drawing/2014/chart" uri="{C3380CC4-5D6E-409C-BE32-E72D297353CC}">
              <c16:uniqueId val="{00000002-16EF-44C3-A3F3-08D4E80BB762}"/>
            </c:ext>
          </c:extLst>
        </c:ser>
        <c:dLbls>
          <c:showLegendKey val="0"/>
          <c:showVal val="0"/>
          <c:showCatName val="0"/>
          <c:showSerName val="0"/>
          <c:showPercent val="0"/>
          <c:showBubbleSize val="0"/>
        </c:dLbls>
        <c:axId val="222634016"/>
        <c:axId val="222349056"/>
      </c:radarChart>
      <c:catAx>
        <c:axId val="222634016"/>
        <c:scaling>
          <c:orientation val="minMax"/>
        </c:scaling>
        <c:delete val="0"/>
        <c:axPos val="b"/>
        <c:majorGridlines>
          <c:spPr>
            <a:ln w="0">
              <a:solidFill>
                <a:srgbClr val="000000"/>
              </a:solidFill>
              <a:prstDash val="dashDot"/>
            </a:ln>
          </c:spPr>
        </c:majorGridlines>
        <c:numFmt formatCode="General" sourceLinked="1"/>
        <c:majorTickMark val="out"/>
        <c:minorTickMark val="none"/>
        <c:tickLblPos val="nextTo"/>
        <c:txPr>
          <a:bodyPr rot="0" vert="horz"/>
          <a:lstStyle/>
          <a:p>
            <a:pPr>
              <a:defRPr sz="900" b="1" i="0" u="none" strike="noStrike" baseline="0">
                <a:solidFill>
                  <a:srgbClr val="000000"/>
                </a:solidFill>
                <a:latin typeface="Arial"/>
                <a:ea typeface="Arial"/>
                <a:cs typeface="Arial"/>
              </a:defRPr>
            </a:pPr>
            <a:endParaRPr lang="pt-BR"/>
          </a:p>
        </c:txPr>
        <c:crossAx val="222349056"/>
        <c:crosses val="autoZero"/>
        <c:auto val="0"/>
        <c:lblAlgn val="ctr"/>
        <c:lblOffset val="100"/>
        <c:noMultiLvlLbl val="0"/>
      </c:catAx>
      <c:valAx>
        <c:axId val="222349056"/>
        <c:scaling>
          <c:orientation val="minMax"/>
          <c:max val="4"/>
        </c:scaling>
        <c:delete val="0"/>
        <c:axPos val="l"/>
        <c:majorGridlines>
          <c:spPr>
            <a:ln>
              <a:prstDash val="dash"/>
            </a:ln>
          </c:spPr>
        </c:majorGridlines>
        <c:numFmt formatCode="0" sourceLinked="1"/>
        <c:majorTickMark val="cross"/>
        <c:minorTickMark val="none"/>
        <c:tickLblPos val="nextTo"/>
        <c:spPr>
          <a:ln w="0">
            <a:solidFill>
              <a:srgbClr val="000000"/>
            </a:solidFill>
            <a:prstDash val="dashDot"/>
          </a:ln>
        </c:spPr>
        <c:txPr>
          <a:bodyPr rot="0" vert="horz"/>
          <a:lstStyle/>
          <a:p>
            <a:pPr>
              <a:defRPr sz="1000" b="0" i="0" u="none" strike="noStrike" baseline="0">
                <a:solidFill>
                  <a:srgbClr val="000000"/>
                </a:solidFill>
                <a:latin typeface="Arial"/>
                <a:ea typeface="Arial"/>
                <a:cs typeface="Arial"/>
              </a:defRPr>
            </a:pPr>
            <a:endParaRPr lang="pt-BR"/>
          </a:p>
        </c:txPr>
        <c:crossAx val="222634016"/>
        <c:crosses val="autoZero"/>
        <c:crossBetween val="between"/>
        <c:majorUnit val="1"/>
      </c:valAx>
      <c:spPr>
        <a:noFill/>
        <a:ln w="25400">
          <a:noFill/>
        </a:ln>
      </c:spPr>
    </c:plotArea>
    <c:legend>
      <c:legendPos val="b"/>
      <c:legendEntry>
        <c:idx val="0"/>
        <c:delete val="1"/>
      </c:legendEntry>
      <c:layout>
        <c:manualLayout>
          <c:xMode val="edge"/>
          <c:yMode val="edge"/>
          <c:x val="4.6458575148225996E-2"/>
          <c:y val="0.92632112290311541"/>
          <c:w val="0.8999999302875985"/>
          <c:h val="3.558363900164653E-2"/>
        </c:manualLayout>
      </c:layout>
      <c:overlay val="0"/>
      <c:txPr>
        <a:bodyPr/>
        <a:lstStyle/>
        <a:p>
          <a:pPr>
            <a:defRPr sz="1400"/>
          </a:pPr>
          <a:endParaRPr lang="pt-BR"/>
        </a:p>
      </c:txPr>
    </c:legend>
    <c:plotVisOnly val="1"/>
    <c:dispBlanksAs val="gap"/>
    <c:showDLblsOverMax val="0"/>
  </c:chart>
  <c:spPr>
    <a:solidFill>
      <a:srgbClr val="FFFFFF"/>
    </a:solidFill>
    <a:ln w="50800">
      <a:solidFill>
        <a:schemeClr val="bg1"/>
      </a:solidFill>
      <a:prstDash val="solid"/>
    </a:ln>
  </c:spPr>
  <c:txPr>
    <a:bodyPr/>
    <a:lstStyle/>
    <a:p>
      <a:pPr>
        <a:defRPr sz="850" b="0" i="0" u="none" strike="noStrike" baseline="0">
          <a:solidFill>
            <a:srgbClr val="000000"/>
          </a:solidFill>
          <a:latin typeface="Arial"/>
          <a:ea typeface="Arial"/>
          <a:cs typeface="Arial"/>
        </a:defRPr>
      </a:pPr>
      <a:endParaRPr lang="pt-BR"/>
    </a:p>
  </c:txPr>
  <c:printSettings>
    <c:headerFooter alignWithMargins="0"/>
    <c:pageMargins b="0.98425196850393659" l="0.78740157480314954" r="0.78740157480314954" t="0.98425196850393659" header="0.31496062992126028" footer="0.51181102362204722"/>
    <c:pageSetup paperSize="9"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1796142</xdr:colOff>
      <xdr:row>1</xdr:row>
      <xdr:rowOff>1619250</xdr:rowOff>
    </xdr:to>
    <xdr:pic>
      <xdr:nvPicPr>
        <xdr:cNvPr id="6" name="image00.png" title="Imagem"/>
        <xdr:cNvPicPr preferRelativeResize="0"/>
      </xdr:nvPicPr>
      <xdr:blipFill>
        <a:blip xmlns:r="http://schemas.openxmlformats.org/officeDocument/2006/relationships" r:embed="rId1" cstate="print"/>
        <a:stretch>
          <a:fillRect/>
        </a:stretch>
      </xdr:blipFill>
      <xdr:spPr>
        <a:xfrm>
          <a:off x="0" y="0"/>
          <a:ext cx="40630928" cy="2313214"/>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15</xdr:row>
      <xdr:rowOff>380998</xdr:rowOff>
    </xdr:from>
    <xdr:to>
      <xdr:col>7</xdr:col>
      <xdr:colOff>1028700</xdr:colOff>
      <xdr:row>48</xdr:row>
      <xdr:rowOff>85724</xdr:rowOff>
    </xdr:to>
    <xdr:graphicFrame macro="">
      <xdr:nvGraphicFramePr>
        <xdr:cNvPr id="4196356" name="Gráfico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11906</xdr:colOff>
      <xdr:row>0</xdr:row>
      <xdr:rowOff>23812</xdr:rowOff>
    </xdr:from>
    <xdr:to>
      <xdr:col>3</xdr:col>
      <xdr:colOff>1357313</xdr:colOff>
      <xdr:row>0</xdr:row>
      <xdr:rowOff>1083469</xdr:rowOff>
    </xdr:to>
    <xdr:pic>
      <xdr:nvPicPr>
        <xdr:cNvPr id="4" name="Imagem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23812"/>
          <a:ext cx="8298657" cy="1059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381000</xdr:colOff>
      <xdr:row>38</xdr:row>
      <xdr:rowOff>66674</xdr:rowOff>
    </xdr:from>
    <xdr:to>
      <xdr:col>11</xdr:col>
      <xdr:colOff>47625</xdr:colOff>
      <xdr:row>78</xdr:row>
      <xdr:rowOff>114299</xdr:rowOff>
    </xdr:to>
    <xdr:graphicFrame macro="">
      <xdr:nvGraphicFramePr>
        <xdr:cNvPr id="4194305"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109904</xdr:colOff>
      <xdr:row>89</xdr:row>
      <xdr:rowOff>0</xdr:rowOff>
    </xdr:from>
    <xdr:to>
      <xdr:col>12</xdr:col>
      <xdr:colOff>652095</xdr:colOff>
      <xdr:row>93</xdr:row>
      <xdr:rowOff>1</xdr:rowOff>
    </xdr:to>
    <xdr:sp macro="" textlink="">
      <xdr:nvSpPr>
        <xdr:cNvPr id="3" name="CaixaDeTexto 1"/>
        <xdr:cNvSpPr txBox="1">
          <a:spLocks noChangeArrowheads="1"/>
        </xdr:cNvSpPr>
      </xdr:nvSpPr>
      <xdr:spPr bwMode="auto">
        <a:xfrm>
          <a:off x="109904" y="12906375"/>
          <a:ext cx="7371616" cy="647701"/>
        </a:xfrm>
        <a:prstGeom prst="rect">
          <a:avLst/>
        </a:prstGeom>
        <a:solidFill>
          <a:srgbClr val="FFFFFF"/>
        </a:solidFill>
        <a:ln w="9525">
          <a:solidFill>
            <a:srgbClr val="BCBCBC"/>
          </a:solidFill>
          <a:miter lim="800000"/>
          <a:headEnd/>
          <a:tailEnd/>
        </a:ln>
      </xdr:spPr>
      <xdr:txBody>
        <a:bodyPr vertOverflow="clip" wrap="square" lIns="27432" tIns="27432" rIns="0" bIns="0" anchor="t" upright="1"/>
        <a:lstStyle/>
        <a:p>
          <a:pPr algn="l" rtl="0">
            <a:defRPr sz="1000"/>
          </a:pPr>
          <a:r>
            <a:rPr lang="pt-BR" sz="1100" b="0" i="0" u="none" strike="noStrike" baseline="0">
              <a:solidFill>
                <a:srgbClr val="000000"/>
              </a:solidFill>
              <a:latin typeface="Calibri"/>
              <a:cs typeface="Calibri"/>
            </a:rPr>
            <a:t>Adesão =  100  - Padrão </a:t>
          </a:r>
          <a:r>
            <a:rPr lang="pt-BR" sz="1100" b="1" i="0" u="none" strike="noStrike" baseline="0">
              <a:solidFill>
                <a:srgbClr val="000000"/>
              </a:solidFill>
              <a:latin typeface="Calibri"/>
              <a:cs typeface="Calibri"/>
            </a:rPr>
            <a:t>Excelência</a:t>
          </a:r>
          <a:r>
            <a:rPr lang="pt-BR" sz="1100" b="0" i="0" u="none" strike="noStrike" baseline="0">
              <a:solidFill>
                <a:srgbClr val="000000"/>
              </a:solidFill>
              <a:latin typeface="Calibri"/>
              <a:cs typeface="Calibri"/>
            </a:rPr>
            <a:t>: Referência para demais TCs na prática em questão;</a:t>
          </a:r>
        </a:p>
        <a:p>
          <a:pPr algn="l" rtl="0">
            <a:defRPr sz="1000"/>
          </a:pPr>
          <a:r>
            <a:rPr lang="pt-BR" sz="1100" b="0" i="0" u="none" strike="noStrike" baseline="0">
              <a:solidFill>
                <a:srgbClr val="000000"/>
              </a:solidFill>
              <a:latin typeface="Calibri"/>
              <a:cs typeface="Calibri"/>
            </a:rPr>
            <a:t>90 ≤ Adesão ≤  99 - Padrão </a:t>
          </a:r>
          <a:r>
            <a:rPr lang="pt-BR" sz="1100" b="1" i="0" u="none" strike="noStrike" baseline="0">
              <a:solidFill>
                <a:srgbClr val="000000"/>
              </a:solidFill>
              <a:latin typeface="Calibri"/>
              <a:cs typeface="Calibri"/>
            </a:rPr>
            <a:t>Bom</a:t>
          </a:r>
          <a:r>
            <a:rPr lang="pt-BR" sz="1100" b="0" i="0" u="none" strike="noStrike" baseline="0">
              <a:solidFill>
                <a:srgbClr val="000000"/>
              </a:solidFill>
              <a:latin typeface="Calibri"/>
              <a:cs typeface="Calibri"/>
            </a:rPr>
            <a:t> : O Nível de Maturidade permite a organização dominar a prática em questão;</a:t>
          </a:r>
        </a:p>
        <a:p>
          <a:pPr algn="l" rtl="0">
            <a:defRPr sz="1000"/>
          </a:pPr>
          <a:r>
            <a:rPr lang="pt-BR" sz="1100" b="0" i="0" u="none" strike="noStrike" baseline="0">
              <a:solidFill>
                <a:srgbClr val="000000"/>
              </a:solidFill>
              <a:latin typeface="Calibri"/>
              <a:cs typeface="Calibri"/>
            </a:rPr>
            <a:t>Adesão ≤  89 - Padrão </a:t>
          </a:r>
          <a:r>
            <a:rPr lang="pt-BR" sz="1100" b="1" i="0" u="none" strike="noStrike" baseline="0">
              <a:solidFill>
                <a:srgbClr val="000000"/>
              </a:solidFill>
              <a:latin typeface="Calibri"/>
              <a:cs typeface="Calibri"/>
            </a:rPr>
            <a:t>Fraco</a:t>
          </a:r>
          <a:r>
            <a:rPr lang="pt-BR" sz="1100" b="0" i="0" u="none" strike="noStrike" baseline="0">
              <a:solidFill>
                <a:srgbClr val="000000"/>
              </a:solidFill>
              <a:latin typeface="Calibri"/>
              <a:cs typeface="Calibri"/>
            </a:rPr>
            <a:t>:Prática em desenvolvimento e ainda não consolidada ou disseminada por toda a organização </a:t>
          </a:r>
        </a:p>
      </xdr:txBody>
    </xdr:sp>
    <xdr:clientData/>
  </xdr:twoCellAnchor>
  <xdr:twoCellAnchor editAs="oneCell">
    <xdr:from>
      <xdr:col>0</xdr:col>
      <xdr:colOff>0</xdr:colOff>
      <xdr:row>0</xdr:row>
      <xdr:rowOff>0</xdr:rowOff>
    </xdr:from>
    <xdr:to>
      <xdr:col>12</xdr:col>
      <xdr:colOff>1524000</xdr:colOff>
      <xdr:row>1</xdr:row>
      <xdr:rowOff>0</xdr:rowOff>
    </xdr:to>
    <xdr:pic>
      <xdr:nvPicPr>
        <xdr:cNvPr id="5" name="Imagem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0229850"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Evid&#234;ncias\Dom&#237;nio%20E\INFORMA&#199;&#213;ES%20ESTRAT&#201;GICAS%20PARA%20O%20CONTROLE%20EXTERNO\Compet&#234;ncias%20da%20unidade%20de%20informa&#231;&#245;es%20estrat&#233;gicas\12.3.5%20e%2012.3.6" TargetMode="External"/><Relationship Id="rId21" Type="http://schemas.openxmlformats.org/officeDocument/2006/relationships/hyperlink" Target="..\Evid&#234;ncias\Dom&#237;nio%20D\GEST&#195;O%20DE%20PESSOAS\Recrutamento,%20lota&#231;&#227;o%20e%20lideran&#231;a\Item%208.3.1" TargetMode="External"/><Relationship Id="rId63" Type="http://schemas.openxmlformats.org/officeDocument/2006/relationships/hyperlink" Target="..\Evid&#234;ncias\Dom&#237;nio%20H\OUVIDORIA\Atividades%20da%20Ouvidoria" TargetMode="External"/><Relationship Id="rId159" Type="http://schemas.openxmlformats.org/officeDocument/2006/relationships/hyperlink" Target="../Evid&#234;ncias/Dom&#237;nio%20F/PROCESSO%20DE%20AUDITORIA%20OPERACIONAL/Execu&#231;&#227;o%20da%20auditoria%20operacional/20.2.3%20a%2020.2.4" TargetMode="External"/><Relationship Id="rId170" Type="http://schemas.openxmlformats.org/officeDocument/2006/relationships/hyperlink" Target="../Evid&#234;ncias/Dom&#237;nio%20G/RESULTADO%20DAS%20AUDITORIAS%20OPERACIONAIS/Acompanhamento%20da%20implementa&#231;&#227;o%20das%20determina&#231;&#245;es%20e%20recomenda&#231;&#245;es/22.3.1%20E%2022.3.3" TargetMode="External"/><Relationship Id="rId226" Type="http://schemas.openxmlformats.org/officeDocument/2006/relationships/hyperlink" Target="..\Evid&#234;ncias\Dom&#237;nio%20C\S&#218;MULA%20E%20JURISPRUD&#202;NCIA\Diretrizes%20gerais\4.1.4,%204.1.5%20e%204.1.6" TargetMode="External"/><Relationship Id="rId268" Type="http://schemas.openxmlformats.org/officeDocument/2006/relationships/hyperlink" Target="../Evid&#234;ncias/Dom&#237;nio%20F/PLANEJAMENTO%20GERAL%20DA%20AUDITORIA%20E%20GEST&#195;O%20DA%20QUALIDADE/16.1.2,%2016.1.3,%2016.1.4" TargetMode="External"/><Relationship Id="rId32" Type="http://schemas.openxmlformats.org/officeDocument/2006/relationships/hyperlink" Target="..\Evid&#234;ncias\Dom&#237;nio%20D\GEST&#195;O%20DE%20PESSOAS\Lideran&#231;a,%20avalia&#231;&#227;o%20de%20desempenho%20e%20valoriza&#231;&#227;o%20dos%20servidores\Item%208.4.6" TargetMode="External"/><Relationship Id="rId74" Type="http://schemas.openxmlformats.org/officeDocument/2006/relationships/hyperlink" Target="..\Evid&#234;ncias\Dom&#237;nio%20B\Dimens&#227;o%20iii%20-Processo%20de%20planejamento%20estrat&#233;gico\2.3.3" TargetMode="External"/><Relationship Id="rId128" Type="http://schemas.openxmlformats.org/officeDocument/2006/relationships/hyperlink" Target="..\Evid&#234;ncias\Dom&#237;nio%20E\CONTROLE%20EXTERNO%20CONCOMITANTE\Termos%20de%20Ajuste%20de%20Gest&#227;o%20e%20Medidas%20Cautelares\11.3.2" TargetMode="External"/><Relationship Id="rId5" Type="http://schemas.openxmlformats.org/officeDocument/2006/relationships/hyperlink" Target="..\Evid&#234;ncias\Dom&#237;nio%20C\CORREGEDORIA\Estrutura%20da%20Corregedoria\a" TargetMode="External"/><Relationship Id="rId181" Type="http://schemas.openxmlformats.org/officeDocument/2006/relationships/hyperlink" Target="../Evid&#234;ncias/Dom&#237;nio%20G/AUDITORIAS%20COM%20TEMAS%20ESPEC&#205;FICOS/Auditoria%20de%20meio%20ambiente/24.4.1,%2024.4.4%20e%2024.4.6" TargetMode="External"/><Relationship Id="rId237" Type="http://schemas.openxmlformats.org/officeDocument/2006/relationships/hyperlink" Target="..\Evid&#234;ncias\Dom&#237;nio%20E\INFORMA&#199;&#213;ES%20ESTRAT&#201;GICAS%20PARA%20O%20CONTROLE%20EXTERNO\Marco%20Legal%20da%20unidade%20de%20informa&#231;&#245;es%20estrat&#233;gicas\12.1.3" TargetMode="External"/><Relationship Id="rId279" Type="http://schemas.openxmlformats.org/officeDocument/2006/relationships/hyperlink" Target="..\Evid&#234;ncias\Dom&#237;nio%20F\PROCESSO%20DE%20AUDITORIA%20DE%20CONFORMIDADE\Planejamento%20de%20auditorias%20de%20conformidade\18.1.2%20e%2018.1.3" TargetMode="External"/><Relationship Id="rId43" Type="http://schemas.openxmlformats.org/officeDocument/2006/relationships/hyperlink" Target="..\Evid&#234;ncias\Dom&#237;nio%20H\COMUNICA&#199;&#195;O%20COM%20A%20M&#205;DIA,%20COM%20OS%20CIDAD&#195;OS%20E%20COM%20AS%20ORGANIZA&#199;&#213;ES%20DA%20DA%20SOCIEDADE%20CIVIL\27.3%20Estrutura&#231;&#227;o%20da%20&#193;rea%20de%20comunica&#231;&#227;o%20social%20e%20Pol&#237;tica%20de%20Comunica&#231;&#227;o" TargetMode="External"/><Relationship Id="rId139" Type="http://schemas.openxmlformats.org/officeDocument/2006/relationships/hyperlink" Target="..\Evid&#234;ncias\Dom&#237;nio%20F\PROCESSO%20DE%20AUDITORIA%20DE%20CONFORMIDADE\Avalia&#231;&#227;o%20das%20evid&#234;ncias%20de%20auditoria,%20conclus&#227;o%20e%20relat&#243;rio%20de%20auditoria%20de%20conformidade" TargetMode="External"/><Relationship Id="rId290" Type="http://schemas.openxmlformats.org/officeDocument/2006/relationships/hyperlink" Target="..\Evid&#234;ncias\Dom&#237;nio%20E\CONTROLE%20EXTERNO%20CONCOMITANTE\Planejamento%20e%20execu&#231;&#227;o%20do%20controle%20concomitante\11.2.2" TargetMode="External"/><Relationship Id="rId85" Type="http://schemas.openxmlformats.org/officeDocument/2006/relationships/hyperlink" Target="..\Evid&#234;ncias\Dom&#237;nio%20A\Quanto%20aos%20Conselheiros%20Substitutos\1.2.1" TargetMode="External"/><Relationship Id="rId150" Type="http://schemas.openxmlformats.org/officeDocument/2006/relationships/hyperlink" Target="../Evid&#234;ncias/Dom&#237;nio%20F/FUNDAMENTOS%20DA%20AUDITORIA%20OPERACIONAL/Gest&#227;o%20e%20qualifica&#231;&#245;es%20da%20equipe%20de%20auditoria%20operacional/19.3.2%20e%2019.3.5" TargetMode="External"/><Relationship Id="rId192" Type="http://schemas.openxmlformats.org/officeDocument/2006/relationships/hyperlink" Target="..\Evid&#234;ncias\Dom&#237;nio%20G\FISCALIZA&#199;&#195;O%20DE%20OBRAS%20P&#218;BLICAS\25.2,%2025.3,%2025.4" TargetMode="External"/><Relationship Id="rId206" Type="http://schemas.openxmlformats.org/officeDocument/2006/relationships/hyperlink" Target="../Evid&#234;ncias/Dom&#237;nio%20G/FISCALIZA&#199;&#195;O%20DE%20OBRAS%20P&#218;BLICAS/25.2,%2025.3,%2025.4" TargetMode="External"/><Relationship Id="rId248" Type="http://schemas.openxmlformats.org/officeDocument/2006/relationships/hyperlink" Target="..\Evid&#234;ncias\Dom&#237;nio%20C\C&#211;DIGO%20DE%20&#201;TICA%20PARA%20MEMBROS%20E%20SERVIDORES\C&#243;digo%20de%20&#201;tica%20para%20os%20servidores\3.2.4" TargetMode="External"/><Relationship Id="rId12" Type="http://schemas.openxmlformats.org/officeDocument/2006/relationships/hyperlink" Target="..\Evid&#234;ncias\Dom&#237;nio%20D\GEST&#195;O%20DE%20PESSOAS\Plano%20de%20cargos,%20carreiras%20e%20sal&#225;rios\Item%208.1.4" TargetMode="External"/><Relationship Id="rId33" Type="http://schemas.openxmlformats.org/officeDocument/2006/relationships/hyperlink" Target="..\Evid&#234;ncias\Dom&#237;nio%20D\ESCOLA%20DE%20CONTAS\Estrutura%20da%20Escola%20de%20Contas" TargetMode="External"/><Relationship Id="rId108" Type="http://schemas.openxmlformats.org/officeDocument/2006/relationships/hyperlink" Target="..\Evid&#234;ncias\Dom&#237;nio%20E\CONTROLE%20EXTERNO%20CONCOMITANTE\Controle%20concomitante%20das%20licita&#231;&#245;es,%20contratos,%20conv&#234;nios%20e%20obras\11.4.3" TargetMode="External"/><Relationship Id="rId129" Type="http://schemas.openxmlformats.org/officeDocument/2006/relationships/hyperlink" Target="../Evid&#234;ncias/Dom&#237;nio%20E/DESENVOLVIMENTO%20LOCAL/Implementa&#231;&#227;o%20da%20norma" TargetMode="External"/><Relationship Id="rId280" Type="http://schemas.openxmlformats.org/officeDocument/2006/relationships/hyperlink" Target="..\Evid&#234;ncias\Dom&#237;nio%20C\CONTROLE%20INTERNO\Controle%20Interno\6.1.1\Resolu&#231;&#227;o%20n&#186;%2007-2010.pdf" TargetMode="External"/><Relationship Id="rId54" Type="http://schemas.openxmlformats.org/officeDocument/2006/relationships/hyperlink" Target="http://ouvidoria.tce.mg.gov.br/" TargetMode="External"/><Relationship Id="rId75" Type="http://schemas.openxmlformats.org/officeDocument/2006/relationships/hyperlink" Target="..\Evid&#234;ncias\Dom&#237;nio%20B\Dimens&#227;o%20iii%20-Processo%20de%20planejamento%20estrat&#233;gico\2.3.4" TargetMode="External"/><Relationship Id="rId96" Type="http://schemas.openxmlformats.org/officeDocument/2006/relationships/hyperlink" Target="..\Evid&#234;ncias\Dom&#237;nio%20C\GEST&#195;O%20DE%20TECNOLOGIA%20DA%20INFORMA&#199;&#195;O\Estrutura%20de%20Tecnologia%20da%20Informa&#231;&#227;o\7.1.1" TargetMode="External"/><Relationship Id="rId140" Type="http://schemas.openxmlformats.org/officeDocument/2006/relationships/hyperlink" Target="..\Evid&#234;ncias\Dom&#237;nio%20F\PROCESSO%20DE%20AUDITORIA%20DE%20CONFORMIDADE\Avalia&#231;&#227;o%20das%20evid&#234;ncias%20de%20auditoria,%20conclus&#227;o%20e%20relat&#243;rio%20de%20auditoria%20de%20conformidade\18.3" TargetMode="External"/><Relationship Id="rId161" Type="http://schemas.openxmlformats.org/officeDocument/2006/relationships/hyperlink" Target="..\Evid&#234;ncias\Dom&#237;nio%20F\PROCESSO%20DE%20AUDITORIA%20OPERACIONAL\Relat&#243;rios%20de%20auditorias%20operacionais\20.3.3" TargetMode="External"/><Relationship Id="rId182" Type="http://schemas.openxmlformats.org/officeDocument/2006/relationships/hyperlink" Target="..\Evid&#234;ncias\Dom&#237;nio%20G\AUDITORIAS%20COM%20TEMAS%20ESPEC&#205;FICOS\Auditoria%20de%20meio%20ambiente\24.4.1,%2024.4.4%20e%2024.4.6" TargetMode="External"/><Relationship Id="rId217" Type="http://schemas.openxmlformats.org/officeDocument/2006/relationships/hyperlink" Target="../Evid&#234;ncias/Dom&#237;nio%20G/FISCALIZA&#199;&#195;O%20DA%20EDUCA&#199;&#195;O/Fiscaliza&#231;&#227;o%20dos%20Planos%20de%20Educa&#231;&#227;o/26.4.4" TargetMode="External"/><Relationship Id="rId6" Type="http://schemas.openxmlformats.org/officeDocument/2006/relationships/hyperlink" Target="..\Evid&#234;ncias\Dom&#237;nio%20C\CORREGEDORIA\Estrutura%20da%20Corregedoria\a" TargetMode="External"/><Relationship Id="rId238" Type="http://schemas.openxmlformats.org/officeDocument/2006/relationships/hyperlink" Target="../Evid&#234;ncias/Dom&#237;nio%20G/AUDITORIA%20FINANCEIRA/Fundamentos%20de%20auditorias%20financeiras/23.1.1%20e%2023.1.2" TargetMode="External"/><Relationship Id="rId259" Type="http://schemas.openxmlformats.org/officeDocument/2006/relationships/hyperlink" Target="..\Evid&#234;ncias\Dom&#237;nio%20H\COMUNICA&#199;&#195;O%20COM%20A%20M&#205;DIA,%20COM%20OS%20CIDAD&#195;OS%20E%20COM%20AS%20ORGANIZA&#199;&#213;ES%20DA%20DA%20SOCIEDADE%20CIVIL\27.4%20Divulga&#231;&#227;o%20das%20decis&#245;es%20na%20p&#225;gina%20do%20Tribunal%20de%20Contas%20na%20Internet" TargetMode="External"/><Relationship Id="rId23" Type="http://schemas.openxmlformats.org/officeDocument/2006/relationships/hyperlink" Target="..\Evid&#234;ncias\Dom&#237;nio%20D\GEST&#195;O%20DE%20PESSOAS\Recrutamento,%20lota&#231;&#227;o%20e%20lideran&#231;a\Item%208.3.3" TargetMode="External"/><Relationship Id="rId119" Type="http://schemas.openxmlformats.org/officeDocument/2006/relationships/hyperlink" Target="../Evid&#234;ncias/Dom&#237;nio%20E/INFORMA&#199;&#213;ES%20ESTRAT&#201;GICAS%20PARA%20O%20CONTROLE%20EXTERNO/Coopera&#231;&#227;o%20Interinstitucional/12.4.2" TargetMode="External"/><Relationship Id="rId270" Type="http://schemas.openxmlformats.org/officeDocument/2006/relationships/hyperlink" Target="..\Evid&#234;ncias\Dom&#237;nio%20G\AUDITORIAS%20COM%20TEMAS%20ESPEC&#205;FICOS\Auditoria%20de%20Concess&#245;es%20P&#250;blicas\24.2.1,%2024.2.4,%2024.2.5,%2024.2.6" TargetMode="External"/><Relationship Id="rId291" Type="http://schemas.openxmlformats.org/officeDocument/2006/relationships/hyperlink" Target="http://channel.tce.mg.gov.br/channel/projeto.do?action=escopo&amp;idProjeto=263" TargetMode="External"/><Relationship Id="rId44" Type="http://schemas.openxmlformats.org/officeDocument/2006/relationships/hyperlink" Target="..\Evid&#234;ncias\Dom&#237;nio%20H\COMUNICA&#199;&#195;O%20COM%20A%20M&#205;DIA,%20COM%20OS%20CIDAD&#195;OS%20E%20COM%20AS%20ORGANIZA&#199;&#213;ES%20DA%20DA%20SOCIEDADE%20CIVIL\27.3%20Estrutura&#231;&#227;o%20da%20&#193;rea%20de%20comunica&#231;&#227;o%20social%20e%20Pol&#237;tica%20de%20Comunica&#231;&#227;o" TargetMode="External"/><Relationship Id="rId65" Type="http://schemas.openxmlformats.org/officeDocument/2006/relationships/hyperlink" Target="../Evid&#234;ncias/Dom&#237;nio%20B/Dimens&#227;o%20i%20-%20Estrutura%20da%20unidade%20de%20planejamento%20estrat&#233;gico/2.1.2" TargetMode="External"/><Relationship Id="rId86" Type="http://schemas.openxmlformats.org/officeDocument/2006/relationships/hyperlink" Target="..\Evid&#234;ncias\Dom&#237;nio%20A\Quanto%20aos%20Conselheiros%20Substitutos\1.2.6" TargetMode="External"/><Relationship Id="rId130" Type="http://schemas.openxmlformats.org/officeDocument/2006/relationships/hyperlink" Target="../Evid&#234;ncias/Dom&#237;nio%20E/ORDEM%20NO%20PAGAMENTO%20P&#218;BLICO/Marco%20legal" TargetMode="External"/><Relationship Id="rId151" Type="http://schemas.openxmlformats.org/officeDocument/2006/relationships/hyperlink" Target="../Evid&#234;ncias/Dom&#237;nio%20F/PROCESSO%20DE%20AUDITORIA%20OPERACIONAL/Planejamento%20de%20auditorias%20operacionais/20.1.3" TargetMode="External"/><Relationship Id="rId172" Type="http://schemas.openxmlformats.org/officeDocument/2006/relationships/hyperlink" Target="..\Evid&#234;ncias\Dom&#237;nio%20G\RESULTADO%20DAS%20AUDITORIAS%20OPERACIONAIS\Acompanhamento%20da%20implementa&#231;&#227;o%20das%20determina&#231;&#245;es%20e%20recomenda&#231;&#245;es\22.3.2" TargetMode="External"/><Relationship Id="rId193" Type="http://schemas.openxmlformats.org/officeDocument/2006/relationships/hyperlink" Target="../Evid&#234;ncias/Dom&#237;nio%20G/FISCALIZA&#199;&#195;O%20DE%20OBRAS%20P&#218;BLICAS/25.2,%2025.3,%2025.4" TargetMode="External"/><Relationship Id="rId207" Type="http://schemas.openxmlformats.org/officeDocument/2006/relationships/hyperlink" Target="../Evid&#234;ncias/Dom&#237;nio%20G/FISCALIZA&#199;&#195;O%20DE%20OBRAS%20P&#218;BLICAS/25.2,%2025.3,%2025.4" TargetMode="External"/><Relationship Id="rId228" Type="http://schemas.openxmlformats.org/officeDocument/2006/relationships/hyperlink" Target="http://www.tce.mg.gov.br/index.asp?cod_secao=7N&amp;tipo=1&amp;url=&amp;cod_secao_menu=5L)" TargetMode="External"/><Relationship Id="rId249" Type="http://schemas.openxmlformats.org/officeDocument/2006/relationships/hyperlink" Target="..\Evid&#234;ncias\Dom&#237;nio%20C\S&#218;MULA%20E%20JURISPRUD&#202;NCIA\Diretrizes%20gerais\4.1.1" TargetMode="External"/><Relationship Id="rId13" Type="http://schemas.openxmlformats.org/officeDocument/2006/relationships/hyperlink" Target="../Evid&#234;ncias/Dom&#237;nio%20D/GEST&#195;O%20DE%20PESSOAS/Plano%20de%20cargos,%20carreiras%20e%20sal&#225;rios/Item%208.1.5" TargetMode="External"/><Relationship Id="rId109" Type="http://schemas.openxmlformats.org/officeDocument/2006/relationships/hyperlink" Target="..\Evid&#234;ncias\Dom&#237;nio%20E\INFORMA&#199;&#213;ES%20ESTRAT&#201;GICAS%20PARA%20O%20CONTROLE%20EXTERNO\Marco%20Legal%20da%20unidade%20de%20informa&#231;&#245;es%20estrat&#233;gicas\12.1.1" TargetMode="External"/><Relationship Id="rId260" Type="http://schemas.openxmlformats.org/officeDocument/2006/relationships/hyperlink" Target="..\Evid&#234;ncias\Dom&#237;nio%20H\OUVIDORIA\Estrutura%20da%20Ouvidoria" TargetMode="External"/><Relationship Id="rId281" Type="http://schemas.openxmlformats.org/officeDocument/2006/relationships/hyperlink" Target="..\Evid&#234;ncias\Dom&#237;nio%20C\S&#218;MULA%20E%20JURISPRUD&#202;NCIA\Jurisprud&#234;ncia\4.3.3" TargetMode="External"/><Relationship Id="rId34" Type="http://schemas.openxmlformats.org/officeDocument/2006/relationships/hyperlink" Target="..\Evid&#234;ncias\Dom&#237;nio%20D\ESCOLA%20DE%20CONTAS\Planos%20de%20Capacita&#231;&#227;o" TargetMode="External"/><Relationship Id="rId55" Type="http://schemas.openxmlformats.org/officeDocument/2006/relationships/hyperlink" Target="..\Evid&#234;ncias\Dom&#237;nio%20H\OUVIDORIA\Estrutura%20da%20Ouvidoria" TargetMode="External"/><Relationship Id="rId76" Type="http://schemas.openxmlformats.org/officeDocument/2006/relationships/hyperlink" Target="..\Evid&#234;ncias\Dom&#237;nio%20B\Dimens&#227;o%20iii%20-Processo%20de%20planejamento%20estrat&#233;gico\2.3.5" TargetMode="External"/><Relationship Id="rId97" Type="http://schemas.openxmlformats.org/officeDocument/2006/relationships/hyperlink" Target="..\Evid&#234;ncias\Dom&#237;nio%20C\GEST&#195;O%20DE%20TECNOLOGIA%20DA%20INFORMA&#199;&#195;O\Estrutura%20de%20Tecnologia%20da%20Informa&#231;&#227;o\7.1.3" TargetMode="External"/><Relationship Id="rId120" Type="http://schemas.openxmlformats.org/officeDocument/2006/relationships/hyperlink" Target="..\Evid&#234;ncias\Dom&#237;nio%20E\INFORMA&#199;&#213;ES%20ESTRAT&#201;GICAS%20PARA%20O%20CONTROLE%20EXTERNO\Coopera&#231;&#227;o%20Interinstitucional\12.4.3" TargetMode="External"/><Relationship Id="rId141" Type="http://schemas.openxmlformats.org/officeDocument/2006/relationships/hyperlink" Target="..\Evid&#234;ncias\Dom&#237;nio%20F\PROCESSO%20DE%20AUDITORIA%20DE%20CONFORMIDADE\Avalia&#231;&#227;o%20das%20evid&#234;ncias%20de%20auditoria,%20conclus&#227;o%20e%20relat&#243;rio%20de%20auditoria%20de%20conformidade\18.3" TargetMode="External"/><Relationship Id="rId7" Type="http://schemas.openxmlformats.org/officeDocument/2006/relationships/hyperlink" Target="..\Evid&#234;ncias\Dom&#237;nio%20C\CORREGEDORIA\Atividades%20da%20Corregedoria" TargetMode="External"/><Relationship Id="rId162" Type="http://schemas.openxmlformats.org/officeDocument/2006/relationships/hyperlink" Target="..\Evid&#234;ncias\Dom&#237;nio%20F\PROCESSO%20DE%20AUDITORIA%20OPERACIONAL\Relat&#243;rios%20de%20auditorias%20operacionais\20.3.1,%2020.3.2,%2020.3.4,%2020.3.5" TargetMode="External"/><Relationship Id="rId183" Type="http://schemas.openxmlformats.org/officeDocument/2006/relationships/hyperlink" Target="..\Evid&#234;ncias\Dom&#237;nio%20G\AUDITORIAS%20COM%20TEMAS%20ESPEC&#205;FICOS\Auditoria%20de%20meio%20ambiente\24.4.5" TargetMode="External"/><Relationship Id="rId218" Type="http://schemas.openxmlformats.org/officeDocument/2006/relationships/hyperlink" Target="../Evid&#234;ncias/Dom&#237;nio%20G/FISCALIZA&#199;&#195;O%20DA%20EDUCA&#199;&#195;O/Fiscaliza&#231;&#227;o%20dos%20Planos%20de%20Educa&#231;&#227;o/26.4.5" TargetMode="External"/><Relationship Id="rId239" Type="http://schemas.openxmlformats.org/officeDocument/2006/relationships/hyperlink" Target="../Evid&#234;ncias/Dom&#237;nio%20E/DESENVOLVIMENTO%20LOCAL/Implementa&#231;&#227;o%20da%20norma/14.2.6" TargetMode="External"/><Relationship Id="rId250" Type="http://schemas.openxmlformats.org/officeDocument/2006/relationships/hyperlink" Target="..\Evid&#234;ncias\Dom&#237;nio%20C\S&#218;MULA%20E%20JURISPRUD&#202;NCIA\S&#250;mulas\4.2.1" TargetMode="External"/><Relationship Id="rId271" Type="http://schemas.openxmlformats.org/officeDocument/2006/relationships/hyperlink" Target="../Evid&#234;ncias/Dom&#237;nio%20G/AUDITORIAS%20COM%20TEMAS%20ESPEC&#205;FICOS/Auditoria%20de%20Concess&#245;es%20P&#250;blicas/24.2.1,%2024.2.4,%2024.2.5,%2024.2.6" TargetMode="External"/><Relationship Id="rId292" Type="http://schemas.openxmlformats.org/officeDocument/2006/relationships/hyperlink" Target="..\Evid&#234;ncias\Dom&#237;nio%20C\GEST&#195;O%20DE%20TECNOLOGIA%20DA%20INFORMA&#199;&#195;O\Pol&#237;tica%20de%20Tecnologia%20da%20Informa&#231;&#227;o\7.2.4" TargetMode="External"/><Relationship Id="rId24" Type="http://schemas.openxmlformats.org/officeDocument/2006/relationships/hyperlink" Target="..\Evid&#234;ncias\Dom&#237;nio%20D\GEST&#195;O%20DE%20PESSOAS\Recrutamento,%20lota&#231;&#227;o%20e%20lideran&#231;a\Item%208.3.4" TargetMode="External"/><Relationship Id="rId45" Type="http://schemas.openxmlformats.org/officeDocument/2006/relationships/hyperlink" Target="..\Evid&#234;ncias\Dom&#237;nio%20H\COMUNICA&#199;&#195;O%20COM%20A%20M&#205;DIA,%20COM%20OS%20CIDAD&#195;OS%20E%20COM%20AS%20ORGANIZA&#199;&#213;ES%20DA%20DA%20SOCIEDADE%20CIVIL\27.3%20Estrutura&#231;&#227;o%20da%20&#193;rea%20de%20comunica&#231;&#227;o%20social%20e%20Pol&#237;tica%20de%20Comunica&#231;&#227;o" TargetMode="External"/><Relationship Id="rId66" Type="http://schemas.openxmlformats.org/officeDocument/2006/relationships/hyperlink" Target="../Evid&#234;ncias/Dom&#237;nio%20B/Dimens&#227;o%20i%20-%20Estrutura%20da%20unidade%20de%20planejamento%20estrat&#233;gico/2.1.3" TargetMode="External"/><Relationship Id="rId87" Type="http://schemas.openxmlformats.org/officeDocument/2006/relationships/hyperlink" Target="..\Evid&#234;ncias\Dom&#237;nio%20C\CONTROLE%20INTERNO\Controle%20Interno\6.1.3" TargetMode="External"/><Relationship Id="rId110" Type="http://schemas.openxmlformats.org/officeDocument/2006/relationships/hyperlink" Target="..\Evid&#234;ncias\Dom&#237;nio%20E\INFORMA&#199;&#213;ES%20ESTRAT&#201;GICAS%20PARA%20O%20CONTROLE%20EXTERNO\Marco%20Legal%20da%20unidade%20de%20informa&#231;&#245;es%20estrat&#233;gicas\12.1.2" TargetMode="External"/><Relationship Id="rId131" Type="http://schemas.openxmlformats.org/officeDocument/2006/relationships/hyperlink" Target="../Evid&#234;ncias/Dom&#237;nio%20F/PLANEJAMENTO%20GERAL%20DA%20AUDITORIA%20E%20GEST&#195;O%20DA%20QUALIDADE/16.3.1%20e%2016.3.3" TargetMode="External"/><Relationship Id="rId152" Type="http://schemas.openxmlformats.org/officeDocument/2006/relationships/hyperlink" Target="..\Evid&#234;ncias\Dom&#237;nio%20F\PROCESSO%20DE%20AUDITORIA%20OPERACIONAL\Planejamento%20de%20auditorias%20operacionais\20.1.4" TargetMode="External"/><Relationship Id="rId173" Type="http://schemas.openxmlformats.org/officeDocument/2006/relationships/hyperlink" Target="../Evid&#234;ncias/Dom&#237;nio%20G/AUDITORIA%20FINANCEIRA/Fundamentos%20de%20auditorias%20financeiras/23.1.1%20e%2023.1.2" TargetMode="External"/><Relationship Id="rId194" Type="http://schemas.openxmlformats.org/officeDocument/2006/relationships/hyperlink" Target="../Evid&#234;ncias/Dom&#237;nio%20G/FISCALIZA&#199;&#195;O%20DE%20OBRAS%20P&#218;BLICAS/25.2,%2025.3,%2025.4" TargetMode="External"/><Relationship Id="rId208" Type="http://schemas.openxmlformats.org/officeDocument/2006/relationships/hyperlink" Target="../Evid&#234;ncias/Dom&#237;nio%20G/FISCALIZA&#199;&#195;O%20DE%20OBRAS%20P&#218;BLICAS/25.2,%2025.3,%2025.4" TargetMode="External"/><Relationship Id="rId229" Type="http://schemas.openxmlformats.org/officeDocument/2006/relationships/hyperlink" Target="http://www.tce.mg.gov.br/index.asp?cod_secao=7N&amp;tipo=1&amp;url=&amp;cod_secao_menu=5L)" TargetMode="External"/><Relationship Id="rId240" Type="http://schemas.openxmlformats.org/officeDocument/2006/relationships/hyperlink" Target="..\Evid&#234;ncias\Dom&#237;nio%20E\AGILIDADE%20NO%20JULGAMENTO%20DE%20PROCESSOS%20E%20GERENCIAMENTO%20DE%20%20PRAZOS%20PELOS%20TRIBUNAIS%20DE%20CONTAS\Medidas%20para%20eliminar%20ou%20reduzir%20o%20estoque%20de%20processos%20e%20gerenciar%20os%20prazos\Secretaria%20do%20Pleno%20-%2010.4.7" TargetMode="External"/><Relationship Id="rId261" Type="http://schemas.openxmlformats.org/officeDocument/2006/relationships/hyperlink" Target="..\Evid&#234;ncias\Dom&#237;nio%20H\OUVIDORIA\Estrutura%20da%20Ouvidoria" TargetMode="External"/><Relationship Id="rId14" Type="http://schemas.openxmlformats.org/officeDocument/2006/relationships/hyperlink" Target="../Evid&#234;ncias/Dom&#237;nio%20D/GEST&#195;O%20DE%20PESSOAS/Pol&#237;tica%20de%20sa&#250;de%20e%20qualidade%20de%20vida%20no%20trabalho/Item%208.2.1" TargetMode="External"/><Relationship Id="rId35" Type="http://schemas.openxmlformats.org/officeDocument/2006/relationships/hyperlink" Target="..\Evid&#234;ncias\Dom&#237;nio%20C\CORREGEDORIA\Estrutura%20da%20Corregedoria\a" TargetMode="External"/><Relationship Id="rId56" Type="http://schemas.openxmlformats.org/officeDocument/2006/relationships/hyperlink" Target="..\Evid&#234;ncias\Dom&#237;nio%20H\OUVIDORIA\Estrutura%20da%20Ouvidoria" TargetMode="External"/><Relationship Id="rId77" Type="http://schemas.openxmlformats.org/officeDocument/2006/relationships/hyperlink" Target="..\Evid&#234;ncias\Dom&#237;nio%20B\Dimens&#227;o%20iii%20-Processo%20de%20planejamento%20estrat&#233;gico\2.3.7" TargetMode="External"/><Relationship Id="rId100" Type="http://schemas.openxmlformats.org/officeDocument/2006/relationships/hyperlink" Target="..\Evid&#234;ncias\Dom&#237;nio%20C\GEST&#195;O%20DE%20TECNOLOGIA%20DA%20INFORMA&#199;&#195;O\Pol&#237;tica%20de%20Tecnologia%20da%20Informa&#231;&#227;o\7.2.1" TargetMode="External"/><Relationship Id="rId282" Type="http://schemas.openxmlformats.org/officeDocument/2006/relationships/hyperlink" Target="http://channel.tce.mg.gov.br/channel/projeto.do?action=escopo&amp;idProjeto=340" TargetMode="External"/><Relationship Id="rId8" Type="http://schemas.openxmlformats.org/officeDocument/2006/relationships/hyperlink" Target="http://corregedoria.tce.mg.gov.br/" TargetMode="External"/><Relationship Id="rId98" Type="http://schemas.openxmlformats.org/officeDocument/2006/relationships/hyperlink" Target="..\Evid&#234;ncias\Dom&#237;nio%20C\GEST&#195;O%20DE%20TECNOLOGIA%20DA%20INFORMA&#199;&#195;O\Estrutura%20de%20Tecnologia%20da%20Informa&#231;&#227;o\7.1.4" TargetMode="External"/><Relationship Id="rId121" Type="http://schemas.openxmlformats.org/officeDocument/2006/relationships/hyperlink" Target="..\Evid&#234;ncias\Dom&#237;nio%20E\AGILIDADE%20NO%20JULGAMENTO%20DE%20PROCESSOS%20E%20GERENCIAMENTO%20DE%20%20PRAZOS%20PELOS%20TRIBUNAIS%20DE%20CONTAS\Medidas%20para%20racionalizar%20a%20gera&#231;&#227;o%20de%20processos%20(antes%20da%20autua&#231;&#227;o)\Secretaria%20do%20Pleno%20-%2010.2.3" TargetMode="External"/><Relationship Id="rId142" Type="http://schemas.openxmlformats.org/officeDocument/2006/relationships/hyperlink" Target="..\Evid&#234;ncias\Dom&#237;nio%20F\PROCESSO%20DE%20AUDITORIA%20DE%20CONFORMIDADE\Avalia&#231;&#227;o%20das%20evid&#234;ncias%20de%20auditoria,%20conclus&#227;o%20e%20relat&#243;rio%20de%20auditoria%20de%20conformidade\18.3" TargetMode="External"/><Relationship Id="rId163" Type="http://schemas.openxmlformats.org/officeDocument/2006/relationships/hyperlink" Target="..\Evid&#234;ncias\Dom&#237;nio%20F\PROCESSO%20DE%20AUDITORIA%20OPERACIONAL\Relat&#243;rios%20de%20auditorias%20operacionais\20.3.1,%2020.3.2,%2020.3.4,%2020.3.5" TargetMode="External"/><Relationship Id="rId184" Type="http://schemas.openxmlformats.org/officeDocument/2006/relationships/hyperlink" Target="..\Evid&#234;ncias\Dom&#237;nio%20G\FISCALIZA&#199;&#195;O%20DE%20OBRAS%20P&#218;BLICAS\25.1" TargetMode="External"/><Relationship Id="rId219" Type="http://schemas.openxmlformats.org/officeDocument/2006/relationships/hyperlink" Target="..\Evid&#234;ncias\Dom&#237;nio%20E\ACOMPANHAMENTO%20DAS%20DECIS&#213;ES\Estrutura%20de%20acompanhamento%20das%20decis&#245;es" TargetMode="External"/><Relationship Id="rId230" Type="http://schemas.openxmlformats.org/officeDocument/2006/relationships/hyperlink" Target="http://mapjuris.tce.mg.gov.br/" TargetMode="External"/><Relationship Id="rId251" Type="http://schemas.openxmlformats.org/officeDocument/2006/relationships/hyperlink" Target="..\Evid&#234;ncias\Dom&#237;nio%20C\S&#218;MULA%20E%20JURISPRUD&#202;NCIA\S&#250;mulas\4.2.2" TargetMode="External"/><Relationship Id="rId25" Type="http://schemas.openxmlformats.org/officeDocument/2006/relationships/hyperlink" Target="../Evid&#234;ncias/Dom&#237;nio%20D/GEST&#195;O%20DE%20PESSOAS/Recrutamento,%20lota&#231;&#227;o%20e%20lideran&#231;a/Item%208.3.5" TargetMode="External"/><Relationship Id="rId46" Type="http://schemas.openxmlformats.org/officeDocument/2006/relationships/hyperlink" Target="../Evid&#234;ncias/Dom&#237;nio%20H/COMUNICA&#199;&#195;O%20COM%20A%20M&#205;DIA,%20COM%20OS%20CIDAD&#195;OS%20E%20COM%20AS%20ORGANIZA&#199;&#213;ES%20DA%20DA%20SOCIEDADE%20CIVIL/27.3%20Estrutura&#231;&#227;o%20da%20&#193;rea%20de%20comunica&#231;&#227;o%20social%20e%20Pol&#237;tica%20de%20Comunica&#231;&#227;o" TargetMode="External"/><Relationship Id="rId67" Type="http://schemas.openxmlformats.org/officeDocument/2006/relationships/hyperlink" Target="..\Evid&#234;ncias\Dom&#237;nio%20B\Dimens&#227;o%20i%20-%20Estrutura%20da%20unidade%20de%20planejamento%20estrat&#233;gico\2.1.4" TargetMode="External"/><Relationship Id="rId272" Type="http://schemas.openxmlformats.org/officeDocument/2006/relationships/hyperlink" Target="../Evid&#234;ncias/Dom&#237;nio%20G/AUDITORIAS%20COM%20TEMAS%20ESPEC&#205;FICOS/Auditoria%20de%20Concess&#245;es%20P&#250;blicas/24.2.1,%2024.2.4,%2024.2.5,%2024.2.6" TargetMode="External"/><Relationship Id="rId293" Type="http://schemas.openxmlformats.org/officeDocument/2006/relationships/printerSettings" Target="../printerSettings/printerSettings1.bin"/><Relationship Id="rId88" Type="http://schemas.openxmlformats.org/officeDocument/2006/relationships/hyperlink" Target="../Evid&#234;ncias/Dom&#237;nio%20C/CONTROLE%20INTERNO/Controle%20Interno/6.1.5" TargetMode="External"/><Relationship Id="rId111" Type="http://schemas.openxmlformats.org/officeDocument/2006/relationships/hyperlink" Target="..\Evid&#234;ncias\Dom&#237;nio%20E\INFORMA&#199;&#213;ES%20ESTRAT&#201;GICAS%20PARA%20O%20CONTROLE%20EXTERNO\Marco%20Legal%20da%20unidade%20de%20informa&#231;&#245;es%20estrat&#233;gicas\12.1.4" TargetMode="External"/><Relationship Id="rId132" Type="http://schemas.openxmlformats.org/officeDocument/2006/relationships/hyperlink" Target="../Evid&#234;ncias/Dom&#237;nio%20F/PLANEJAMENTO%20GERAL%20DA%20AUDITORIA%20E%20GEST&#195;O%20DA%20QUALIDADE/16.3.1%20e%2016.3.3" TargetMode="External"/><Relationship Id="rId153" Type="http://schemas.openxmlformats.org/officeDocument/2006/relationships/hyperlink" Target="../Evid&#234;ncias/Dom&#237;nio%20F/PROCESSO%20DE%20AUDITORIA%20OPERACIONAL/Planejamento%20de%20auditorias%20operacionais/20.1.5" TargetMode="External"/><Relationship Id="rId174" Type="http://schemas.openxmlformats.org/officeDocument/2006/relationships/hyperlink" Target="../Evid&#234;ncias/Dom&#237;nio%20G/AUDITORIA%20FINANCEIRA/Processo%20de%20auditoria%20financeira/23.2.1%20e%2023.2.3" TargetMode="External"/><Relationship Id="rId195" Type="http://schemas.openxmlformats.org/officeDocument/2006/relationships/hyperlink" Target="../Evid&#234;ncias/Dom&#237;nio%20G/FISCALIZA&#199;&#195;O%20DE%20OBRAS%20P&#218;BLICAS/25.2,%2025.3,%2025.4" TargetMode="External"/><Relationship Id="rId209" Type="http://schemas.openxmlformats.org/officeDocument/2006/relationships/hyperlink" Target="../Evid&#234;ncias/Dom&#237;nio%20G/FISCALIZA&#199;&#195;O%20DE%20OBRAS%20P&#218;BLICAS/25.2,%2025.3,%2025.4" TargetMode="External"/><Relationship Id="rId220" Type="http://schemas.openxmlformats.org/officeDocument/2006/relationships/hyperlink" Target="..\Evid&#234;ncias\Dom&#237;nio%20E\ACOMPANHAMENTO%20DAS%20DECIS&#213;ES\Estrutura%20de%20acompanhamento%20das%20decis&#245;es" TargetMode="External"/><Relationship Id="rId241" Type="http://schemas.openxmlformats.org/officeDocument/2006/relationships/hyperlink" Target="..\Evid&#234;ncias\Dom&#237;nio%20E\ACOMPANHAMENTO%20DAS%20DECIS&#213;ES\Processos%20de%20acompanhamento%20da%20aplica&#231;&#227;o%20de%20multas,%20imputa&#231;&#227;o%20de%20d&#233;bitos,%20determina&#231;&#245;es%20e%20recomenda&#231;&#245;es\13.2.4%20-%20Minist&#233;rio%20P&#250;blico" TargetMode="External"/><Relationship Id="rId15" Type="http://schemas.openxmlformats.org/officeDocument/2006/relationships/hyperlink" Target="..\Evid&#234;ncias\Dom&#237;nio%20D\GEST&#195;O%20DE%20PESSOAS\Pol&#237;tica%20de%20sa&#250;de%20e%20qualidade%20de%20vida%20no%20trabalho\Item%208.2.2" TargetMode="External"/><Relationship Id="rId36" Type="http://schemas.openxmlformats.org/officeDocument/2006/relationships/hyperlink" Target="..\Evid&#234;ncias\Dom&#237;nio%20D\ESCOLA%20DE%20CONTAS\Estrutura%20da%20Escola%20de%20Contas" TargetMode="External"/><Relationship Id="rId57" Type="http://schemas.openxmlformats.org/officeDocument/2006/relationships/hyperlink" Target="..\Evid&#234;ncias\Dom&#237;nio%20H\OUVIDORIA\Estrutura%20da%20Ouvidoria" TargetMode="External"/><Relationship Id="rId262" Type="http://schemas.openxmlformats.org/officeDocument/2006/relationships/hyperlink" Target="../Evid&#234;ncias/Dom&#237;nio%20H/OUVIDORIA/Atividades%20da%20Ouvidoria" TargetMode="External"/><Relationship Id="rId283" Type="http://schemas.openxmlformats.org/officeDocument/2006/relationships/hyperlink" Target="http://channel.tce.mg.gov.br/channel/projeto.do?action=escopo&amp;idProjeto=340" TargetMode="External"/><Relationship Id="rId78" Type="http://schemas.openxmlformats.org/officeDocument/2006/relationships/hyperlink" Target="..\Evid&#234;ncias\Dom&#237;nio%20B\Dimens&#227;o%20iii%20-Processo%20de%20planejamento%20estrat&#233;gico\2.3.6" TargetMode="External"/><Relationship Id="rId99" Type="http://schemas.openxmlformats.org/officeDocument/2006/relationships/hyperlink" Target="..\Evid&#234;ncias\Dom&#237;nio%20C\GEST&#195;O%20DE%20TECNOLOGIA%20DA%20INFORMA&#199;&#195;O\Estrutura%20de%20Tecnologia%20da%20Informa&#231;&#227;o\7.1.2" TargetMode="External"/><Relationship Id="rId101" Type="http://schemas.openxmlformats.org/officeDocument/2006/relationships/hyperlink" Target="..\Evid&#234;ncias\Dom&#237;nio%20E\CONTROLE%20EXTERNO%20CONCOMITANTE\Planejamento%20e%20execu&#231;&#227;o%20do%20controle%20concomitante\11.2.3" TargetMode="External"/><Relationship Id="rId122" Type="http://schemas.openxmlformats.org/officeDocument/2006/relationships/hyperlink" Target="..\Evid&#234;ncias\Dom&#237;nio%20E\AGILIDADE%20NO%20JULGAMENTO%20DE%20PROCESSOS%20E%20GERENCIAMENTO%20DE%20%20PRAZOS%20PELOS%20TRIBUNAIS%20DE%20CONTAS\Medidas%20para%20assegurar%20maior%20celeridade%20&#224;%20tramita&#231;&#227;o%20de%20processos%20(ap&#243;s%20a%20autua&#231;&#227;o)\10.3.7,%2010.3.8%20e%2010.3.10" TargetMode="External"/><Relationship Id="rId143" Type="http://schemas.openxmlformats.org/officeDocument/2006/relationships/hyperlink" Target="..\Evid&#234;ncias\Dom&#237;nio%20F\PROCESSO%20DE%20AUDITORIA%20DE%20CONFORMIDADE\Avalia&#231;&#227;o%20das%20evid&#234;ncias%20de%20auditoria,%20conclus&#227;o%20e%20relat&#243;rio%20de%20auditoria%20de%20conformidade\18.3" TargetMode="External"/><Relationship Id="rId164" Type="http://schemas.openxmlformats.org/officeDocument/2006/relationships/hyperlink" Target="../Evid&#234;ncias/Dom&#237;nio%20F/PROCESSO%20DE%20AUDITORIA%20OPERACIONAL/Relat&#243;rios%20de%20auditorias%20operacionais/20.3.1,%2020.3.2,%2020.3.4,%2020.3.5" TargetMode="External"/><Relationship Id="rId185" Type="http://schemas.openxmlformats.org/officeDocument/2006/relationships/hyperlink" Target="../Evid&#234;ncias/Dom&#237;nio%20G/FISCALIZA&#199;&#195;O%20DE%20OBRAS%20P&#218;BLICAS/25.1" TargetMode="External"/><Relationship Id="rId9" Type="http://schemas.openxmlformats.org/officeDocument/2006/relationships/hyperlink" Target="..\Evid&#234;ncias\Dom&#237;nio%20D\GEST&#195;O%20DE%20PESSOAS\Plano%20de%20cargos,%20carreiras%20e%20sal&#225;rios\Item%208.1.1" TargetMode="External"/><Relationship Id="rId210" Type="http://schemas.openxmlformats.org/officeDocument/2006/relationships/hyperlink" Target="../Evid&#234;ncias/Dom&#237;nio%20G/FISCALIZA&#199;&#195;O%20DA%20EDUCA&#199;&#195;O/Planejamento%20da%20Fiscaliza&#231;&#227;o" TargetMode="External"/><Relationship Id="rId26" Type="http://schemas.openxmlformats.org/officeDocument/2006/relationships/hyperlink" Target="..\Evid&#234;ncias\Dom&#237;nio%20D\GEST&#195;O%20DE%20PESSOAS\Recrutamento,%20lota&#231;&#227;o%20e%20lideran&#231;a\Item%208.3.6" TargetMode="External"/><Relationship Id="rId231" Type="http://schemas.openxmlformats.org/officeDocument/2006/relationships/hyperlink" Target="http://www.tce.mg.gov.br/informativo" TargetMode="External"/><Relationship Id="rId252" Type="http://schemas.openxmlformats.org/officeDocument/2006/relationships/hyperlink" Target="..\Evid&#234;ncias\Dom&#237;nio%20C\S&#218;MULA%20E%20JURISPRUD&#202;NCIA\Jurisprud&#234;ncia\4.3.2" TargetMode="External"/><Relationship Id="rId273" Type="http://schemas.openxmlformats.org/officeDocument/2006/relationships/hyperlink" Target="http://corregedoria.tce.mg.gov.br/index.php/biblioteca/orientacoes" TargetMode="External"/><Relationship Id="rId294" Type="http://schemas.openxmlformats.org/officeDocument/2006/relationships/drawing" Target="../drawings/drawing1.xml"/><Relationship Id="rId47" Type="http://schemas.openxmlformats.org/officeDocument/2006/relationships/hyperlink" Target="..\Evid&#234;ncias\Dom&#237;nio%20H\COMUNICA&#199;&#195;O%20COM%20A%20M&#205;DIA,%20COM%20OS%20CIDAD&#195;OS%20E%20COM%20AS%20ORGANIZA&#199;&#213;ES%20DA%20DA%20SOCIEDADE%20CIVIL\27.3%20Estrutura&#231;&#227;o%20da%20&#193;rea%20de%20comunica&#231;&#227;o%20social%20e%20Pol&#237;tica%20de%20Comunica&#231;&#227;o" TargetMode="External"/><Relationship Id="rId68" Type="http://schemas.openxmlformats.org/officeDocument/2006/relationships/hyperlink" Target="..\Evid&#234;ncias\Dom&#237;nio%20B\Dimens&#227;o%20ii%20-%20Conte&#250;do%20do%20planejamento%20estrat&#233;gico\2.2.1" TargetMode="External"/><Relationship Id="rId89" Type="http://schemas.openxmlformats.org/officeDocument/2006/relationships/hyperlink" Target="..\Evid&#234;ncias\Dom&#237;nio%20C\CONTROLE%20INTERNO\Unidade%20de%20Controle%20Interno%20dos%20Tribunais%20de%20Contas\6.2.1" TargetMode="External"/><Relationship Id="rId112" Type="http://schemas.openxmlformats.org/officeDocument/2006/relationships/hyperlink" Target="..\Evid&#234;ncias\Dom&#237;nio%20E\INFORMA&#199;&#213;ES%20ESTRAT&#201;GICAS%20PARA%20O%20CONTROLE%20EXTERNO\Infraestrutura%20da%20unidade%20de%20informa&#231;&#245;es%20estrat&#233;gicas\12.2.1" TargetMode="External"/><Relationship Id="rId133" Type="http://schemas.openxmlformats.org/officeDocument/2006/relationships/hyperlink" Target="..\Evid&#234;ncias\Dom&#237;nio%20F\FUNDAMENTOS%20DA%20AUDITORIA%20DE%20CONFORMIDADE\Normas%20e%20orienta&#231;&#245;es%20da%20auditoria%20de%20conformidade\17.1.1%20e%2017.1.2" TargetMode="External"/><Relationship Id="rId154" Type="http://schemas.openxmlformats.org/officeDocument/2006/relationships/hyperlink" Target="../Evid&#234;ncias/Dom&#237;nio%20F/PROCESSO%20DE%20AUDITORIA%20OPERACIONAL/Planejamento%20de%20auditorias%20operacionais/20.1.6" TargetMode="External"/><Relationship Id="rId175" Type="http://schemas.openxmlformats.org/officeDocument/2006/relationships/hyperlink" Target="..\Evid&#234;ncias\Dom&#237;nio%20G\AUDITORIA%20FINANCEIRA\Processo%20de%20auditoria%20financeira\23.2.1%20e%2023.2.3" TargetMode="External"/><Relationship Id="rId196" Type="http://schemas.openxmlformats.org/officeDocument/2006/relationships/hyperlink" Target="../Evid&#234;ncias/Dom&#237;nio%20G/FISCALIZA&#199;&#195;O%20DE%20OBRAS%20P&#218;BLICAS/25.2,%2025.3,%2025.4" TargetMode="External"/><Relationship Id="rId200" Type="http://schemas.openxmlformats.org/officeDocument/2006/relationships/hyperlink" Target="../Evid&#234;ncias/Dom&#237;nio%20G/FISCALIZA&#199;&#195;O%20DE%20OBRAS%20P&#218;BLICAS/25.2,%2025.3,%2025.4" TargetMode="External"/><Relationship Id="rId16" Type="http://schemas.openxmlformats.org/officeDocument/2006/relationships/hyperlink" Target="../Evid&#234;ncias/Dom&#237;nio%20D/GEST&#195;O%20DE%20PESSOAS/Pol&#237;tica%20de%20sa&#250;de%20e%20qualidade%20de%20vida%20no%20trabalho/Item%208.2.3" TargetMode="External"/><Relationship Id="rId221" Type="http://schemas.openxmlformats.org/officeDocument/2006/relationships/hyperlink" Target="..\Evid&#234;ncias\Dom&#237;nio%20E\ACOMPANHAMENTO%20DAS%20DECIS&#213;ES\Estrutura%20de%20acompanhamento%20das%20decis&#245;es" TargetMode="External"/><Relationship Id="rId242" Type="http://schemas.openxmlformats.org/officeDocument/2006/relationships/hyperlink" Target="../Evid&#234;ncias/Dom&#237;nio%20A/Quanto%20aos%20Ministros%20e%20Conselheiros/1.1.2" TargetMode="External"/><Relationship Id="rId263" Type="http://schemas.openxmlformats.org/officeDocument/2006/relationships/hyperlink" Target="..\Evid&#234;ncias\Dom&#237;nio%20E\AGILIDADE%20NO%20JULGAMENTO%20DE%20PROCESSOS%20E%20GERENCIAMENTO%20DE%20%20PRAZOS%20PELOS%20TRIBUNAIS%20DE%20CONTAS\Medidas%20para%20racionalizar%20a%20gera&#231;&#227;o%20de%20processos%20(antes%20da%20autua&#231;&#227;o)\10.2.4" TargetMode="External"/><Relationship Id="rId284" Type="http://schemas.openxmlformats.org/officeDocument/2006/relationships/hyperlink" Target="../Evid&#234;ncias/Dom&#237;nio%20C/CONTROLE%20INTERNO/Unidade%20de%20Controle%20Interno%20dos%20Tribunais%20de%20Contas/6.2.7" TargetMode="External"/><Relationship Id="rId37" Type="http://schemas.openxmlformats.org/officeDocument/2006/relationships/hyperlink" Target="..\Evid&#234;ncias\Dom&#237;nio%20H\COMUNICA&#199;&#195;O%20COM%20A%20M&#205;DIA,%20COM%20OS%20CIDAD&#195;OS%20E%20COM%20AS%20ORGANIZA&#199;&#213;ES%20DA%20DA%20SOCIEDADE%20CIVIL\27.1%20Comunica&#231;&#227;o%20com%20a%20m&#237;dia" TargetMode="External"/><Relationship Id="rId58" Type="http://schemas.openxmlformats.org/officeDocument/2006/relationships/hyperlink" Target="..\Evid&#234;ncias\Dom&#237;nio%20H\OUVIDORIA\Estrutura%20da%20Ouvidoria" TargetMode="External"/><Relationship Id="rId79" Type="http://schemas.openxmlformats.org/officeDocument/2006/relationships/hyperlink" Target="..\Evid&#234;ncias\Dom&#237;nio%20B\Dimens&#227;o%20iii%20-Processo%20de%20planejamento%20estrat&#233;gico\2.3.8" TargetMode="External"/><Relationship Id="rId102" Type="http://schemas.openxmlformats.org/officeDocument/2006/relationships/hyperlink" Target="..\Evid&#234;ncias\Dom&#237;nio%20E\CONTROLE%20EXTERNO%20CONCOMITANTE\Planejamento%20e%20execu&#231;&#227;o%20do%20controle%20concomitante\11.2.6" TargetMode="External"/><Relationship Id="rId123" Type="http://schemas.openxmlformats.org/officeDocument/2006/relationships/hyperlink" Target="../Evid&#234;ncias/Dom&#237;nio%20E/AGILIDADE%20NO%20JULGAMENTO%20DE%20PROCESSOS%20E%20GERENCIAMENTO%20DE%20%20PRAZOS%20PELOS%20TRIBUNAIS%20DE%20CONTAS/Medidas%20para%20assegurar%20maior%20celeridade%20&#224;%20tramita&#231;&#227;o%20de%20processos%20(ap&#243;s%20a%20autua&#231;&#227;o)/10.3.7,%2010.3.8%20e%2010.3.10" TargetMode="External"/><Relationship Id="rId144" Type="http://schemas.openxmlformats.org/officeDocument/2006/relationships/hyperlink" Target="..\Evid&#234;ncias\Dom&#237;nio%20F\PROCESSO%20DE%20AUDITORIA%20DE%20CONFORMIDADE\Avalia&#231;&#227;o%20das%20evid&#234;ncias%20de%20auditoria,%20conclus&#227;o%20e%20relat&#243;rio%20de%20auditoria%20de%20conformidade\18.3" TargetMode="External"/><Relationship Id="rId90" Type="http://schemas.openxmlformats.org/officeDocument/2006/relationships/hyperlink" Target="..\Evid&#234;ncias\Dom&#237;nio%20C\CONTROLE%20INTERNO\Unidade%20de%20Controle%20Interno%20dos%20Tribunais%20de%20Contas\6.2.2" TargetMode="External"/><Relationship Id="rId165" Type="http://schemas.openxmlformats.org/officeDocument/2006/relationships/hyperlink" Target="..\Evid&#234;ncias\Dom&#237;nio%20F\PROCESSO%20DE%20AUDITORIA%20OPERACIONAL\Relat&#243;rios%20de%20auditorias%20operacionais\20.3.1,%2020.3.2,%2020.3.4,%2020.3.5" TargetMode="External"/><Relationship Id="rId186" Type="http://schemas.openxmlformats.org/officeDocument/2006/relationships/hyperlink" Target="../Evid&#234;ncias/Dom&#237;nio%20G/FISCALIZA&#199;&#195;O%20DE%20OBRAS%20P&#218;BLICAS/25.1" TargetMode="External"/><Relationship Id="rId211" Type="http://schemas.openxmlformats.org/officeDocument/2006/relationships/hyperlink" Target="..\Evid&#234;ncias\Dom&#237;nio%20G\FISCALIZA&#199;&#195;O%20DA%20EDUCA&#199;&#195;O\Planejamento%20da%20Fiscaliza&#231;&#227;o" TargetMode="External"/><Relationship Id="rId232" Type="http://schemas.openxmlformats.org/officeDocument/2006/relationships/hyperlink" Target="..\Evid&#234;ncias\Dom&#237;nio%20C\CONTROLE%20INTERNO\Unidade%20de%20Controle%20Interno%20dos%20Tribunais%20de%20Contas\6.2.4" TargetMode="External"/><Relationship Id="rId253" Type="http://schemas.openxmlformats.org/officeDocument/2006/relationships/hyperlink" Target="..\Evid&#234;ncias\Dom&#237;nio%20D\ESCOLA%20DE%20CONTAS\Planos%20de%20Capacita&#231;&#227;o" TargetMode="External"/><Relationship Id="rId274" Type="http://schemas.openxmlformats.org/officeDocument/2006/relationships/hyperlink" Target="..\Evid&#234;ncias\Dom&#237;nio%20C\CONTROLE%20INTERNO\Unidade%20de%20Controle%20Interno%20dos%20Tribunais%20de%20Contas\6.2.8" TargetMode="External"/><Relationship Id="rId27" Type="http://schemas.openxmlformats.org/officeDocument/2006/relationships/hyperlink" Target="../Evid&#234;ncias/Dom&#237;nio%20D/GEST&#195;O%20DE%20PESSOAS/Lideran&#231;a,%20avalia&#231;&#227;o%20de%20desempenho%20e%20valoriza&#231;&#227;o%20dos%20servidores/Item%208.4.1" TargetMode="External"/><Relationship Id="rId48" Type="http://schemas.openxmlformats.org/officeDocument/2006/relationships/hyperlink" Target="..\Evid&#234;ncias\Dom&#237;nio%20H\COMUNICA&#199;&#195;O%20COM%20A%20M&#205;DIA,%20COM%20OS%20CIDAD&#195;OS%20E%20COM%20AS%20ORGANIZA&#199;&#213;ES%20DA%20DA%20SOCIEDADE%20CIVIL\27.4%20Divulga&#231;&#227;o%20das%20decis&#245;es%20na%20p&#225;gina%20do%20Tribunal%20de%20Contas%20na%20Internet" TargetMode="External"/><Relationship Id="rId69" Type="http://schemas.openxmlformats.org/officeDocument/2006/relationships/hyperlink" Target="..\Evid&#234;ncias\Dom&#237;nio%20B\Dimens&#227;o%20ii%20-%20Conte&#250;do%20do%20planejamento%20estrat&#233;gico\2.2.2" TargetMode="External"/><Relationship Id="rId113" Type="http://schemas.openxmlformats.org/officeDocument/2006/relationships/hyperlink" Target="../Evid&#234;ncias/Dom&#237;nio%20E/INFORMA&#199;&#213;ES%20ESTRAT&#201;GICAS%20PARA%20O%20CONTROLE%20EXTERNO/Infraestrutura%20da%20unidade%20de%20informa&#231;&#245;es%20estrat&#233;gicas/12.2.4" TargetMode="External"/><Relationship Id="rId134" Type="http://schemas.openxmlformats.org/officeDocument/2006/relationships/hyperlink" Target="..\Evid&#234;ncias\Dom&#237;nio%20F\FUNDAMENTOS%20DA%20AUDITORIA%20DE%20CONFORMIDADE\Normas%20e%20orienta&#231;&#245;es%20da%20auditoria%20de%20conformidade\17.1.1%20e%2017.1.2" TargetMode="External"/><Relationship Id="rId80" Type="http://schemas.openxmlformats.org/officeDocument/2006/relationships/hyperlink" Target="..\Evid&#234;ncias\Dom&#237;nio%20B\Dimens&#227;o%20iv%20-%20Processo%20de%20planejamento%20anual\2.4.1" TargetMode="External"/><Relationship Id="rId155" Type="http://schemas.openxmlformats.org/officeDocument/2006/relationships/hyperlink" Target="..\Evid&#234;ncias\Dom&#237;nio%20F\PROCESSO%20DE%20AUDITORIA%20OPERACIONAL\Planejamento%20de%20auditorias%20operacionais\20.1.2" TargetMode="External"/><Relationship Id="rId176" Type="http://schemas.openxmlformats.org/officeDocument/2006/relationships/hyperlink" Target="../Evid&#234;ncias/Dom&#237;nio%20G/AUDITORIA%20FINANCEIRA/Resultados%20de%20auditoria%20financeira/23.3.3" TargetMode="External"/><Relationship Id="rId197" Type="http://schemas.openxmlformats.org/officeDocument/2006/relationships/hyperlink" Target="../Evid&#234;ncias/Dom&#237;nio%20G/FISCALIZA&#199;&#195;O%20DE%20OBRAS%20P&#218;BLICAS/25.2,%2025.3,%2025.4" TargetMode="External"/><Relationship Id="rId201" Type="http://schemas.openxmlformats.org/officeDocument/2006/relationships/hyperlink" Target="../Evid&#234;ncias/Dom&#237;nio%20G/FISCALIZA&#199;&#195;O%20DE%20OBRAS%20P&#218;BLICAS/25.2,%2025.3,%2025.4" TargetMode="External"/><Relationship Id="rId222" Type="http://schemas.openxmlformats.org/officeDocument/2006/relationships/hyperlink" Target="..\Evid&#234;ncias\Dom&#237;nio%20E\ACOMPANHAMENTO%20DAS%20DECIS&#213;ES\Estrutura%20de%20acompanhamento%20das%20decis&#245;es" TargetMode="External"/><Relationship Id="rId243" Type="http://schemas.openxmlformats.org/officeDocument/2006/relationships/hyperlink" Target="..\Evid&#234;ncias\Dom&#237;nio%20A\Quanto%20aos%20Ministros%20e%20Conselheiros\1.1.3" TargetMode="External"/><Relationship Id="rId264" Type="http://schemas.openxmlformats.org/officeDocument/2006/relationships/hyperlink" Target="..\Evid&#234;ncias\Dom&#237;nio%20E\AGILIDADE%20NO%20JULGAMENTO%20DE%20PROCESSOS%20E%20GERENCIAMENTO%20DE%20%20PRAZOS%20PELOS%20TRIBUNAIS%20DE%20CONTAS\Medidas%20para%20assegurar%20maior%20celeridade%20&#224;%20tramita&#231;&#227;o%20de%20processos%20(ap&#243;s%20a%20autua&#231;&#227;o)\10.3.6" TargetMode="External"/><Relationship Id="rId285" Type="http://schemas.openxmlformats.org/officeDocument/2006/relationships/hyperlink" Target="../Evid&#234;ncias/Dom&#237;nio%20C/CONTROLE%20INTERNO/Unidade%20de%20Controle%20Interno%20dos%20Tribunais%20de%20Contas/6.2.6" TargetMode="External"/><Relationship Id="rId17" Type="http://schemas.openxmlformats.org/officeDocument/2006/relationships/hyperlink" Target="..\Evid&#234;ncias\Dom&#237;nio%20D\GEST&#195;O%20DE%20PESSOAS\Pol&#237;tica%20de%20sa&#250;de%20e%20qualidade%20de%20vida%20no%20trabalho\Item%208.2.4" TargetMode="External"/><Relationship Id="rId38" Type="http://schemas.openxmlformats.org/officeDocument/2006/relationships/hyperlink" Target="..\Evid&#234;ncias\Dom&#237;nio%20H\COMUNICA&#199;&#195;O%20COM%20A%20M&#205;DIA,%20COM%20OS%20CIDAD&#195;OS%20E%20COM%20AS%20ORGANIZA&#199;&#213;ES%20DA%20DA%20SOCIEDADE%20CIVIL\27.1%20Comunica&#231;&#227;o%20com%20a%20m&#237;dia" TargetMode="External"/><Relationship Id="rId59" Type="http://schemas.openxmlformats.org/officeDocument/2006/relationships/hyperlink" Target="..\Evid&#234;ncias\Dom&#237;nio%20H\OUVIDORIA\Estrutura%20da%20Ouvidoria" TargetMode="External"/><Relationship Id="rId103" Type="http://schemas.openxmlformats.org/officeDocument/2006/relationships/hyperlink" Target="..\Evid&#234;ncias\Dom&#237;nio%20E\CONTROLE%20EXTERNO%20CONCOMITANTE\Planejamento%20e%20execu&#231;&#227;o%20do%20controle%20concomitante\11.2.7" TargetMode="External"/><Relationship Id="rId124" Type="http://schemas.openxmlformats.org/officeDocument/2006/relationships/hyperlink" Target="../Evid&#234;ncias/Dom&#237;nio%20E/AGILIDADE%20NO%20JULGAMENTO%20DE%20PROCESSOS%20E%20GERENCIAMENTO%20DE%20%20PRAZOS%20PELOS%20TRIBUNAIS%20DE%20CONTAS/Medidas%20para%20eliminar%20ou%20reduzir%20o%20estoque%20de%20processos%20e%20gerenciar%20os%20prazos/10.4.3" TargetMode="External"/><Relationship Id="rId70" Type="http://schemas.openxmlformats.org/officeDocument/2006/relationships/hyperlink" Target="..\Evid&#234;ncias\Dom&#237;nio%20B\Dimens&#227;o%20ii%20-%20Conte&#250;do%20do%20planejamento%20estrat&#233;gico\2.2.3" TargetMode="External"/><Relationship Id="rId91" Type="http://schemas.openxmlformats.org/officeDocument/2006/relationships/hyperlink" Target="..\Evid&#234;ncias\Dom&#237;nio%20C\CONTROLE%20INTERNO\Unidade%20de%20Controle%20Interno%20dos%20Tribunais%20de%20Contas\6.2.9" TargetMode="External"/><Relationship Id="rId145" Type="http://schemas.openxmlformats.org/officeDocument/2006/relationships/hyperlink" Target="../Evid&#234;ncias/Dom&#237;nio%20F/FUNDAMENTOS%20DA%20AUDITORIA%20OPERACIONAL/Normas%20e%20orienta&#231;&#245;es%20da%20auditoria%20de%20operacional/19.1.1%20e%2019.1.2" TargetMode="External"/><Relationship Id="rId166" Type="http://schemas.openxmlformats.org/officeDocument/2006/relationships/hyperlink" Target="..\Evid&#234;ncias\Dom&#237;nio%20G\RESULTADOS%20DAS%20AUDITORIAS%20DE%20CONFORMIDADE\Abrang&#234;ncia%20das%20auditorias%2021.1.5" TargetMode="External"/><Relationship Id="rId187" Type="http://schemas.openxmlformats.org/officeDocument/2006/relationships/hyperlink" Target="..\Evid&#234;ncias\Dom&#237;nio%20G\FISCALIZA&#199;&#195;O%20DE%20OBRAS%20P&#218;BLICAS\25.1" TargetMode="External"/><Relationship Id="rId1" Type="http://schemas.openxmlformats.org/officeDocument/2006/relationships/hyperlink" Target="..\Evid&#234;ncias\Dom&#237;nio%20A\Quanto%20aos%20Conselheiros%20Substitutos" TargetMode="External"/><Relationship Id="rId212" Type="http://schemas.openxmlformats.org/officeDocument/2006/relationships/hyperlink" Target="..\Evid&#234;ncias\Dom&#237;nio%20G\FISCALIZA&#199;&#195;O%20DA%20EDUCA&#199;&#195;O\Planejamento%20da%20Fiscaliza&#231;&#227;o" TargetMode="External"/><Relationship Id="rId233" Type="http://schemas.openxmlformats.org/officeDocument/2006/relationships/hyperlink" Target="..\Evid&#234;ncias\Dom&#237;nio%20C\CONTROLE%20INTERNO\Controle%20interno%20dos%20jurisdicionados" TargetMode="External"/><Relationship Id="rId254" Type="http://schemas.openxmlformats.org/officeDocument/2006/relationships/hyperlink" Target="..\Evid&#234;ncias\Dom&#237;nio%20C\S&#218;MULA%20E%20JURISPRUD&#202;NCIA\Jurisprud&#234;ncia\4.3.5" TargetMode="External"/><Relationship Id="rId28" Type="http://schemas.openxmlformats.org/officeDocument/2006/relationships/hyperlink" Target="..\Evid&#234;ncias\Dom&#237;nio%20D\GEST&#195;O%20DE%20PESSOAS\Lideran&#231;a,%20avalia&#231;&#227;o%20de%20desempenho%20e%20valoriza&#231;&#227;o%20dos%20servidores\Item%208.4.2" TargetMode="External"/><Relationship Id="rId49" Type="http://schemas.openxmlformats.org/officeDocument/2006/relationships/hyperlink" Target="http://www.tce.mg.gov.br/" TargetMode="External"/><Relationship Id="rId114" Type="http://schemas.openxmlformats.org/officeDocument/2006/relationships/hyperlink" Target="../Evid&#234;ncias/Dom&#237;nio%20E/INFORMA&#199;&#213;ES%20ESTRAT&#201;GICAS%20PARA%20O%20CONTROLE%20EXTERNO/Compet&#234;ncias%20da%20unidade%20de%20informa&#231;&#245;es%20estrat&#233;gicas/12.3.1" TargetMode="External"/><Relationship Id="rId275" Type="http://schemas.openxmlformats.org/officeDocument/2006/relationships/hyperlink" Target="..\Evid&#234;ncias\Dom&#237;nio%20C\CONTROLE%20INTERNO\Atividades%20de%20controle%20interno%20dos%20Tribunais%20de%20Contas\6.3.6" TargetMode="External"/><Relationship Id="rId60" Type="http://schemas.openxmlformats.org/officeDocument/2006/relationships/hyperlink" Target="..\Evid&#234;ncias\Dom&#237;nio%20H\OUVIDORIA\Atividades%20da%20Ouvidoria" TargetMode="External"/><Relationship Id="rId81" Type="http://schemas.openxmlformats.org/officeDocument/2006/relationships/hyperlink" Target="..\Evid&#234;ncias\Dom&#237;nio%20B\Dimens&#227;o%20iv%20-%20Processo%20de%20planejamento%20anual\2.4.2" TargetMode="External"/><Relationship Id="rId135" Type="http://schemas.openxmlformats.org/officeDocument/2006/relationships/hyperlink" Target="..\Evid&#234;ncias\Dom&#237;nio%20F\PROCESSO%20DE%20AUDITORIA%20DE%20CONFORMIDADE\Planejamento%20de%20auditorias%20de%20conformidade\18.1.7" TargetMode="External"/><Relationship Id="rId156" Type="http://schemas.openxmlformats.org/officeDocument/2006/relationships/hyperlink" Target="../Evid&#234;ncias/Dom&#237;nio%20F/PROCESSO%20DE%20AUDITORIA%20OPERACIONAL/Execu&#231;&#227;o%20da%20auditoria%20operacional/20.2.1%20e%2020.2.2" TargetMode="External"/><Relationship Id="rId177" Type="http://schemas.openxmlformats.org/officeDocument/2006/relationships/hyperlink" Target="..\Evid&#234;ncias\Dom&#237;nio%20G\AUDITORIAS%20COM%20TEMAS%20ESPEC&#205;FICOS\Auditoria%20de%20Receita%20e%20da%20Ren&#250;ncia%20de%20Receitas\24.1.6" TargetMode="External"/><Relationship Id="rId198" Type="http://schemas.openxmlformats.org/officeDocument/2006/relationships/hyperlink" Target="../Evid&#234;ncias/Dom&#237;nio%20G/FISCALIZA&#199;&#195;O%20DE%20OBRAS%20P&#218;BLICAS/25.2,%2025.3,%2025.4" TargetMode="External"/><Relationship Id="rId202" Type="http://schemas.openxmlformats.org/officeDocument/2006/relationships/hyperlink" Target="../Evid&#234;ncias/Dom&#237;nio%20G/FISCALIZA&#199;&#195;O%20DE%20OBRAS%20P&#218;BLICAS/25.2,%2025.3,%2025.4" TargetMode="External"/><Relationship Id="rId223" Type="http://schemas.openxmlformats.org/officeDocument/2006/relationships/hyperlink" Target="..\Evid&#234;ncias\Dom&#237;nio%20E\ACOMPANHAMENTO%20DAS%20DECIS&#213;ES\Processos%20de%20acompanhamento%20da%20aplica&#231;&#227;o%20de%20multas,%20imputa&#231;&#227;o%20de%20d&#233;bitos,%20determina&#231;&#245;es%20e%20recomenda&#231;&#245;es\13.2.5" TargetMode="External"/><Relationship Id="rId244" Type="http://schemas.openxmlformats.org/officeDocument/2006/relationships/hyperlink" Target="..\Evid&#234;ncias\Dom&#237;nio%20A\Quanto%20aos%20Ministros%20e%20Conselheiros\1.1.4" TargetMode="External"/><Relationship Id="rId18" Type="http://schemas.openxmlformats.org/officeDocument/2006/relationships/hyperlink" Target="..\Evid&#234;ncias\Dom&#237;nio%20D\GEST&#195;O%20DE%20PESSOAS\Pol&#237;tica%20de%20sa&#250;de%20e%20qualidade%20de%20vida%20no%20trabalho\Item%208.2.5" TargetMode="External"/><Relationship Id="rId39" Type="http://schemas.openxmlformats.org/officeDocument/2006/relationships/hyperlink" Target="..\Evid&#234;ncias\Dom&#237;nio%20H\COMUNICA&#199;&#195;O%20COM%20A%20M&#205;DIA,%20COM%20OS%20CIDAD&#195;OS%20E%20COM%20AS%20ORGANIZA&#199;&#213;ES%20DA%20DA%20SOCIEDADE%20CIVIL\27.1%20Comunica&#231;&#227;o%20com%20a%20m&#237;dia" TargetMode="External"/><Relationship Id="rId265" Type="http://schemas.openxmlformats.org/officeDocument/2006/relationships/hyperlink" Target="..\Evid&#234;ncias\Dom&#237;nio%20E\CONTROLE%20EXTERNO%20CONCOMITANTE\Marco%20legal%20do%20controle%20concomitante" TargetMode="External"/><Relationship Id="rId286" Type="http://schemas.openxmlformats.org/officeDocument/2006/relationships/hyperlink" Target="..\Evid&#234;ncias\Dom&#237;nio%20B\Dimens&#227;o%20iv%20-%20Processo%20de%20planejamento%20anual\2.4.4" TargetMode="External"/><Relationship Id="rId50" Type="http://schemas.openxmlformats.org/officeDocument/2006/relationships/hyperlink" Target="https://doc.tce.mg.gov.br/" TargetMode="External"/><Relationship Id="rId104" Type="http://schemas.openxmlformats.org/officeDocument/2006/relationships/hyperlink" Target="..\Evid&#234;ncias\Dom&#237;nio%20E\CONTROLE%20EXTERNO%20CONCOMITANTE\Planejamento%20e%20execu&#231;&#227;o%20do%20controle%20concomitante\11.2.8" TargetMode="External"/><Relationship Id="rId125" Type="http://schemas.openxmlformats.org/officeDocument/2006/relationships/hyperlink" Target="..\Evid&#234;ncias\Dom&#237;nio%20E\AGILIDADE%20NO%20JULGAMENTO%20DE%20PROCESSOS%20E%20GERENCIAMENTO%20DE%20%20PRAZOS%20PELOS%20TRIBUNAIS%20DE%20CONTAS\Medidas%20para%20eliminar%20ou%20reduzir%20o%20estoque%20de%20processos%20e%20gerenciar%20os%20prazos\10.4.6" TargetMode="External"/><Relationship Id="rId146" Type="http://schemas.openxmlformats.org/officeDocument/2006/relationships/hyperlink" Target="..\Evid&#234;ncias\Dom&#237;nio%20F\FUNDAMENTOS%20DA%20AUDITORIA%20OPERACIONAL\Normas%20e%20orienta&#231;&#245;es%20da%20auditoria%20de%20operacional\19.1.1%20e%2019.1.2" TargetMode="External"/><Relationship Id="rId167" Type="http://schemas.openxmlformats.org/officeDocument/2006/relationships/hyperlink" Target="..\Evid&#234;ncias\Dom&#237;nio%20G\RESULTADOS%20DAS%20AUDITORIAS%20DE%20CONFORMIDADE\Apresenta&#231;&#227;o%20dos%20resultados%2021.2.5" TargetMode="External"/><Relationship Id="rId188" Type="http://schemas.openxmlformats.org/officeDocument/2006/relationships/hyperlink" Target="../Evid&#234;ncias/Dom&#237;nio%20G/FISCALIZA&#199;&#195;O%20DE%20OBRAS%20P&#218;BLICAS/25.1" TargetMode="External"/><Relationship Id="rId71" Type="http://schemas.openxmlformats.org/officeDocument/2006/relationships/hyperlink" Target="..\Evid&#234;ncias\Dom&#237;nio%20B\Dimens&#227;o%20ii%20-%20Conte&#250;do%20do%20planejamento%20estrat&#233;gico\2.2.4" TargetMode="External"/><Relationship Id="rId92" Type="http://schemas.openxmlformats.org/officeDocument/2006/relationships/hyperlink" Target="..\Evid&#234;ncias\Dom&#237;nio%20C\CONTROLE%20INTERNO\Atividades%20de%20controle%20interno%20dos%20Tribunais%20de%20Contas\6.3.2" TargetMode="External"/><Relationship Id="rId213" Type="http://schemas.openxmlformats.org/officeDocument/2006/relationships/hyperlink" Target="../Evid&#234;ncias/Dom&#237;nio%20G/FISCALIZA&#199;&#195;O%20DA%20EDUCA&#199;&#195;O/Planejamento%20da%20Fiscaliza&#231;&#227;o" TargetMode="External"/><Relationship Id="rId234" Type="http://schemas.openxmlformats.org/officeDocument/2006/relationships/hyperlink" Target="..\Evid&#234;ncias\Dom&#237;nio%20C\CONTROLE%20INTERNO\Controle%20interno%20dos%20jurisdicionados" TargetMode="External"/><Relationship Id="rId2" Type="http://schemas.openxmlformats.org/officeDocument/2006/relationships/hyperlink" Target="..\Evid&#234;ncias\Dom&#237;nio%20A\Quanto%20aos%20Conselheiros%20Substitutos" TargetMode="External"/><Relationship Id="rId29" Type="http://schemas.openxmlformats.org/officeDocument/2006/relationships/hyperlink" Target="..\Evid&#234;ncias\Dom&#237;nio%20D\GEST&#195;O%20DE%20PESSOAS\Lideran&#231;a,%20avalia&#231;&#227;o%20de%20desempenho%20e%20valoriza&#231;&#227;o%20dos%20servidores\Item%208.4.3" TargetMode="External"/><Relationship Id="rId255" Type="http://schemas.openxmlformats.org/officeDocument/2006/relationships/hyperlink" Target="..\Evid&#234;ncias\Dom&#237;nio%20C\CORREGEDORIA\Estrutura%20da%20Corregedoria\a" TargetMode="External"/><Relationship Id="rId276" Type="http://schemas.openxmlformats.org/officeDocument/2006/relationships/hyperlink" Target="http://www.tce.mg.gov.br/" TargetMode="External"/><Relationship Id="rId40" Type="http://schemas.openxmlformats.org/officeDocument/2006/relationships/hyperlink" Target="..\Evid&#234;ncias\Dom&#237;nio%20H\COMUNICA&#199;&#195;O%20COM%20A%20M&#205;DIA,%20COM%20OS%20CIDAD&#195;OS%20E%20COM%20AS%20ORGANIZA&#199;&#213;ES%20DA%20DA%20SOCIEDADE%20CIVIL\27.2%20Comunica&#231;&#227;o%20com%20os%20cidad&#227;os%20e%20as%20organiza&#231;&#245;es%20da%20sociedade%20civil" TargetMode="External"/><Relationship Id="rId115" Type="http://schemas.openxmlformats.org/officeDocument/2006/relationships/hyperlink" Target="..\Evid&#234;ncias\Dom&#237;nio%20E\INFORMA&#199;&#213;ES%20ESTRAT&#201;GICAS%20PARA%20O%20CONTROLE%20EXTERNO\Compet&#234;ncias%20da%20unidade%20de%20informa&#231;&#245;es%20estrat&#233;gicas\12.3.2" TargetMode="External"/><Relationship Id="rId136" Type="http://schemas.openxmlformats.org/officeDocument/2006/relationships/hyperlink" Target="..\Evid&#234;ncias\Dom&#237;nio%20F\PROCESSO%20DE%20AUDITORIA%20DE%20CONFORMIDADE\Planejamento%20de%20auditorias%20de%20conformidade\18.1.8" TargetMode="External"/><Relationship Id="rId157" Type="http://schemas.openxmlformats.org/officeDocument/2006/relationships/hyperlink" Target="../Evid&#234;ncias/Dom&#237;nio%20F/PROCESSO%20DE%20AUDITORIA%20OPERACIONAL/Execu&#231;&#227;o%20da%20auditoria%20operacional/20.2.1%20e%2020.2.2" TargetMode="External"/><Relationship Id="rId178" Type="http://schemas.openxmlformats.org/officeDocument/2006/relationships/hyperlink" Target="..\Evid&#234;ncias\Dom&#237;nio%20G\AUDITORIAS%20COM%20TEMAS%20ESPEC&#205;FICOS\Auditoria%20de%20Receita%20e%20da%20Ren&#250;ncia%20de%20Receitas\24.1.8" TargetMode="External"/><Relationship Id="rId61" Type="http://schemas.openxmlformats.org/officeDocument/2006/relationships/hyperlink" Target="..\Evid&#234;ncias\Dom&#237;nio%20H\OUVIDORIA\Atividades%20da%20Ouvidoria" TargetMode="External"/><Relationship Id="rId82" Type="http://schemas.openxmlformats.org/officeDocument/2006/relationships/hyperlink" Target="..\Evid&#234;ncias\Dom&#237;nio%20B\Dimens&#227;o%20iv%20-%20Processo%20de%20planejamento%20anual\2.4.3" TargetMode="External"/><Relationship Id="rId199" Type="http://schemas.openxmlformats.org/officeDocument/2006/relationships/hyperlink" Target="../Evid&#234;ncias/Dom&#237;nio%20G/FISCALIZA&#199;&#195;O%20DE%20OBRAS%20P&#218;BLICAS/25.2,%2025.3,%2025.4" TargetMode="External"/><Relationship Id="rId203" Type="http://schemas.openxmlformats.org/officeDocument/2006/relationships/hyperlink" Target="../Evid&#234;ncias/Dom&#237;nio%20G/FISCALIZA&#199;&#195;O%20DE%20OBRAS%20P&#218;BLICAS/25.2,%2025.3,%2025.4" TargetMode="External"/><Relationship Id="rId19" Type="http://schemas.openxmlformats.org/officeDocument/2006/relationships/hyperlink" Target="..\Evid&#234;ncias\Dom&#237;nio%20D\GEST&#195;O%20DE%20PESSOAS\Pol&#237;tica%20de%20sa&#250;de%20e%20qualidade%20de%20vida%20no%20trabalho\Item%208.2.6" TargetMode="External"/><Relationship Id="rId224" Type="http://schemas.openxmlformats.org/officeDocument/2006/relationships/hyperlink" Target="../Evid&#234;ncias/Dom&#237;nio%20E/DESENVOLVIMENTO%20LOCAL/Lei%20Complementar%20123-06%20no%20TCEMG%20-%20%2014.1.4" TargetMode="External"/><Relationship Id="rId245" Type="http://schemas.openxmlformats.org/officeDocument/2006/relationships/hyperlink" Target="..\Evid&#234;ncias\Dom&#237;nio%20A\Quanto%20ao%20Minist&#233;rio%20P&#250;blico%20de%20Contas\1.3.2" TargetMode="External"/><Relationship Id="rId266" Type="http://schemas.openxmlformats.org/officeDocument/2006/relationships/hyperlink" Target="..\Evid&#234;ncias\Dom&#237;nio%20E\CONTROLE%20EXTERNO%20CONCOMITANTE\Marco%20legal%20do%20controle%20concomitante" TargetMode="External"/><Relationship Id="rId287" Type="http://schemas.openxmlformats.org/officeDocument/2006/relationships/hyperlink" Target="../Evid&#234;ncias/Dom&#237;nio%20H/OUVIDORIA/Atividades%20da%20Ouvidoria" TargetMode="External"/><Relationship Id="rId30" Type="http://schemas.openxmlformats.org/officeDocument/2006/relationships/hyperlink" Target="..\Evid&#234;ncias\Dom&#237;nio%20D\GEST&#195;O%20DE%20PESSOAS\Lideran&#231;a,%20avalia&#231;&#227;o%20de%20desempenho%20e%20valoriza&#231;&#227;o%20dos%20servidores\Item%208.4.4" TargetMode="External"/><Relationship Id="rId105" Type="http://schemas.openxmlformats.org/officeDocument/2006/relationships/hyperlink" Target="../Evid&#234;ncias/Dom&#237;nio%20E/CONTROLE%20EXTERNO%20CONCOMITANTE/Planejamento%20e%20execu&#231;&#227;o%20do%20controle%20concomitante/11.2.9" TargetMode="External"/><Relationship Id="rId126" Type="http://schemas.openxmlformats.org/officeDocument/2006/relationships/hyperlink" Target="..\Evid&#234;ncias\Dom&#237;nio%20E\CONTROLE%20EXTERNO%20CONCOMITANTE\Planejamento%20e%20execu&#231;&#227;o%20do%20controle%20concomitante\11.2.4" TargetMode="External"/><Relationship Id="rId147" Type="http://schemas.openxmlformats.org/officeDocument/2006/relationships/hyperlink" Target="../Evid&#234;ncias/Dom&#237;nio%20F/FUNDAMENTOS%20DA%20AUDITORIA%20OPERACIONAL/Normas%20e%20orienta&#231;&#245;es%20da%20auditoria%20de%20operacional/19.1.3" TargetMode="External"/><Relationship Id="rId168" Type="http://schemas.openxmlformats.org/officeDocument/2006/relationships/hyperlink" Target="..\Evid&#234;ncias\Dom&#237;nio%20G\RESULTADO%20DAS%20AUDITORIAS%20OPERACIONAIS\Abrang&#234;ncia%20e%20escopo%20da%20auditoria%20operacional\22.1.1" TargetMode="External"/><Relationship Id="rId51" Type="http://schemas.openxmlformats.org/officeDocument/2006/relationships/hyperlink" Target="http://mapjuris.tce.mg.gov.br/" TargetMode="External"/><Relationship Id="rId72" Type="http://schemas.openxmlformats.org/officeDocument/2006/relationships/hyperlink" Target="..\Evid&#234;ncias\Dom&#237;nio%20B\Dimens&#227;o%20iii%20-Processo%20de%20planejamento%20estrat&#233;gico\2.3.1" TargetMode="External"/><Relationship Id="rId93" Type="http://schemas.openxmlformats.org/officeDocument/2006/relationships/hyperlink" Target="..\Evid&#234;ncias\Dom&#237;nio%20C\CONTROLE%20INTERNO\Atividades%20de%20controle%20interno%20dos%20Tribunais%20de%20Contas\6.3.3" TargetMode="External"/><Relationship Id="rId189" Type="http://schemas.openxmlformats.org/officeDocument/2006/relationships/hyperlink" Target="..\Evid&#234;ncias\Dom&#237;nio%20G\FISCALIZA&#199;&#195;O%20DE%20OBRAS%20P&#218;BLICAS\25.1" TargetMode="External"/><Relationship Id="rId3" Type="http://schemas.openxmlformats.org/officeDocument/2006/relationships/hyperlink" Target="..\Evid&#234;ncias\Dom&#237;nio%20C\C&#211;DIGO%20DE%20&#201;TICA%20PARA%20MEMBROS%20E%20SERVIDORES\C&#243;digo%20de%20&#201;tica%20para%20os%20servidores" TargetMode="External"/><Relationship Id="rId214" Type="http://schemas.openxmlformats.org/officeDocument/2006/relationships/hyperlink" Target="../Evid&#234;ncias/Dom&#237;nio%20G/FISCALIZA&#199;&#195;O%20DA%20EDUCA&#199;&#195;O/Fiscaliza&#231;&#227;o%20or&#231;ament&#225;ria%20e%20financeira%20dos%20recursos%20da%20educa&#231;&#227;o/26.2.2" TargetMode="External"/><Relationship Id="rId235" Type="http://schemas.openxmlformats.org/officeDocument/2006/relationships/hyperlink" Target="..\Evid&#234;ncias\Dom&#237;nio%20C\CONTROLE%20INTERNO\Controle%20interno%20dos%20jurisdicionados" TargetMode="External"/><Relationship Id="rId256" Type="http://schemas.openxmlformats.org/officeDocument/2006/relationships/hyperlink" Target="..\Evid&#234;ncias\Dom&#237;nio%20C\CONTROLE%20INTERNO\Unidade%20de%20Controle%20Interno%20dos%20Tribunais%20de%20Contas\6.2.5" TargetMode="External"/><Relationship Id="rId277" Type="http://schemas.openxmlformats.org/officeDocument/2006/relationships/hyperlink" Target="../Evid&#234;ncias/Dom&#237;nio%20F/PROCESSO%20DE%20AUDITORIA%20DE%20CONFORMIDADE/Planejamento%20de%20auditorias%20de%20conformidade/18.1.1" TargetMode="External"/><Relationship Id="rId116" Type="http://schemas.openxmlformats.org/officeDocument/2006/relationships/hyperlink" Target="../Evid&#234;ncias/Dom&#237;nio%20E/INFORMA&#199;&#213;ES%20ESTRAT&#201;GICAS%20PARA%20O%20CONTROLE%20EXTERNO/Compet&#234;ncias%20da%20unidade%20de%20informa&#231;&#245;es%20estrat&#233;gicas/12.3.4" TargetMode="External"/><Relationship Id="rId137" Type="http://schemas.openxmlformats.org/officeDocument/2006/relationships/hyperlink" Target="..\Evid&#234;ncias\Dom&#237;nio%20F\PROCESSO%20DE%20AUDITORIA%20DE%20CONFORMIDADE\Planejamento%20de%20auditorias%20de%20conformidade\18.1.9" TargetMode="External"/><Relationship Id="rId158" Type="http://schemas.openxmlformats.org/officeDocument/2006/relationships/hyperlink" Target="..\Evid&#234;ncias\Dom&#237;nio%20F\PROCESSO%20DE%20AUDITORIA%20OPERACIONAL\Execu&#231;&#227;o%20da%20auditoria%20operacional\20.2.3%20a%2020.2.4" TargetMode="External"/><Relationship Id="rId20" Type="http://schemas.openxmlformats.org/officeDocument/2006/relationships/hyperlink" Target="..\Evid&#234;ncias\Dom&#237;nio%20D\GEST&#195;O%20DE%20PESSOAS\Pol&#237;tica%20de%20sa&#250;de%20e%20qualidade%20de%20vida%20no%20trabalho\Item%208.2.7" TargetMode="External"/><Relationship Id="rId41" Type="http://schemas.openxmlformats.org/officeDocument/2006/relationships/hyperlink" Target="..\Evid&#234;ncias\Dom&#237;nio%20H\COMUNICA&#199;&#195;O%20COM%20A%20M&#205;DIA,%20COM%20OS%20CIDAD&#195;OS%20E%20COM%20AS%20ORGANIZA&#199;&#213;ES%20DA%20DA%20SOCIEDADE%20CIVIL\27.2%20Comunica&#231;&#227;o%20com%20os%20cidad&#227;os%20e%20as%20organiza&#231;&#245;es%20da%20sociedade%20civil" TargetMode="External"/><Relationship Id="rId62" Type="http://schemas.openxmlformats.org/officeDocument/2006/relationships/hyperlink" Target="..\Evid&#234;ncias\Dom&#237;nio%20H\OUVIDORIA\Atividades%20da%20Ouvidoria" TargetMode="External"/><Relationship Id="rId83" Type="http://schemas.openxmlformats.org/officeDocument/2006/relationships/hyperlink" Target="..\Evid&#234;ncias\Dom&#237;nio%20A\Quanto%20ao%20Minist&#233;rio%20P&#250;blico%20de%20Contas\1.3.1" TargetMode="External"/><Relationship Id="rId179" Type="http://schemas.openxmlformats.org/officeDocument/2006/relationships/hyperlink" Target="..\Evid&#234;ncias\Dom&#237;nio%20G\AUDITORIAS%20COM%20TEMAS%20ESPEC&#205;FICOS\Auditoria%20de%20Concess&#245;es%20P&#250;blicas\24.2.2" TargetMode="External"/><Relationship Id="rId190" Type="http://schemas.openxmlformats.org/officeDocument/2006/relationships/hyperlink" Target="../Evid&#234;ncias/Dom&#237;nio%20G/FISCALIZA&#199;&#195;O%20DE%20OBRAS%20P&#218;BLICAS/25.1" TargetMode="External"/><Relationship Id="rId204" Type="http://schemas.openxmlformats.org/officeDocument/2006/relationships/hyperlink" Target="../Evid&#234;ncias/Dom&#237;nio%20G/FISCALIZA&#199;&#195;O%20DE%20OBRAS%20P&#218;BLICAS/25.2,%2025.3,%2025.4" TargetMode="External"/><Relationship Id="rId225" Type="http://schemas.openxmlformats.org/officeDocument/2006/relationships/hyperlink" Target="..\Evid&#234;ncias\Dom&#237;nio%20C\S&#218;MULA%20E%20JURISPRUD&#202;NCIA\Diretrizes%20gerais\4.1.4,%204.1.5%20e%204.1.6" TargetMode="External"/><Relationship Id="rId246" Type="http://schemas.openxmlformats.org/officeDocument/2006/relationships/hyperlink" Target="../Evid&#234;ncias/Dom&#237;nio%20A/Quanto%20aos%20Ministros%20e%20Conselheiros/1.1.1" TargetMode="External"/><Relationship Id="rId267" Type="http://schemas.openxmlformats.org/officeDocument/2006/relationships/hyperlink" Target="..\Evid&#234;ncias\Dom&#237;nio%20F\PLANEJAMENTO%20GERAL%20DA%20AUDITORIA%20E%20GEST&#195;O%20DA%20QUALIDADE\16.1.2,%2016.1.3,%2016.1.4" TargetMode="External"/><Relationship Id="rId288" Type="http://schemas.openxmlformats.org/officeDocument/2006/relationships/hyperlink" Target="../Evid&#234;ncias/Dom&#237;nio%20H/OUVIDORIA/Atividades%20da%20Ouvidoria" TargetMode="External"/><Relationship Id="rId106" Type="http://schemas.openxmlformats.org/officeDocument/2006/relationships/hyperlink" Target="..\Evid&#234;ncias\Dom&#237;nio%20E\CONTROLE%20EXTERNO%20CONCOMITANTE\Termos%20de%20Ajuste%20de%20Gest&#227;o%20e%20Medidas%20Cautelares\11.3.1" TargetMode="External"/><Relationship Id="rId127" Type="http://schemas.openxmlformats.org/officeDocument/2006/relationships/hyperlink" Target="..\Evid&#234;ncias\Dom&#237;nio%20E\CONTROLE%20EXTERNO%20CONCOMITANTE\Planejamento%20e%20execu&#231;&#227;o%20do%20controle%20concomitante\11.2.10" TargetMode="External"/><Relationship Id="rId10" Type="http://schemas.openxmlformats.org/officeDocument/2006/relationships/hyperlink" Target="..\Evid&#234;ncias\Dom&#237;nio%20D\GEST&#195;O%20DE%20PESSOAS\Plano%20de%20cargos,%20carreiras%20e%20sal&#225;rios\Item%208.1.2" TargetMode="External"/><Relationship Id="rId31" Type="http://schemas.openxmlformats.org/officeDocument/2006/relationships/hyperlink" Target="..\Evid&#234;ncias\Dom&#237;nio%20D\GEST&#195;O%20DE%20PESSOAS\Lideran&#231;a,%20avalia&#231;&#227;o%20de%20desempenho%20e%20valoriza&#231;&#227;o%20dos%20servidores\Item%208.4.5" TargetMode="External"/><Relationship Id="rId52" Type="http://schemas.openxmlformats.org/officeDocument/2006/relationships/hyperlink" Target="..\Evid&#234;ncias\Dom&#237;nio%20C\S&#218;MULA%20E%20JURISPRUD&#202;NCIA\Diretrizes%20gerais" TargetMode="External"/><Relationship Id="rId73" Type="http://schemas.openxmlformats.org/officeDocument/2006/relationships/hyperlink" Target="..\Evid&#234;ncias\Dom&#237;nio%20B\Dimens&#227;o%20iii%20-Processo%20de%20planejamento%20estrat&#233;gico\2.3.2" TargetMode="External"/><Relationship Id="rId94" Type="http://schemas.openxmlformats.org/officeDocument/2006/relationships/hyperlink" Target="..\Evid&#234;ncias\Dom&#237;nio%20C\CONTROLE%20INTERNO\Atividades%20de%20controle%20interno%20dos%20Tribunais%20de%20Contas\6.3.5" TargetMode="External"/><Relationship Id="rId148" Type="http://schemas.openxmlformats.org/officeDocument/2006/relationships/hyperlink" Target="../Evid&#234;ncias/Dom&#237;nio%20F/FUNDAMENTOS%20DA%20AUDITORIA%20OPERACIONAL/Gest&#227;o%20e%20qualifica&#231;&#245;es%20da%20equipe%20de%20auditoria%20operacional/19.3.1" TargetMode="External"/><Relationship Id="rId169" Type="http://schemas.openxmlformats.org/officeDocument/2006/relationships/hyperlink" Target="../Evid&#234;ncias/Dom&#237;nio%20G/RESULTADO%20DAS%20AUDITORIAS%20OPERACIONAIS/Aprecia&#231;&#227;o,%20publica&#231;&#227;o%20e%20dissemina&#231;&#227;o%20dos%20resultados/22.2.4" TargetMode="External"/><Relationship Id="rId4" Type="http://schemas.openxmlformats.org/officeDocument/2006/relationships/hyperlink" Target="..\Evid&#234;ncias\Dom&#237;nio%20C\CORREGEDORIA\Estrutura%20da%20Corregedoria\a" TargetMode="External"/><Relationship Id="rId180" Type="http://schemas.openxmlformats.org/officeDocument/2006/relationships/hyperlink" Target="..\Evid&#234;ncias\Dom&#237;nio%20G\AUDITORIAS%20COM%20TEMAS%20ESPEC&#205;FICOS\Auditoria%20de%20meio%20ambiente\24.4.1,%2024.4.4%20e%2024.4.6" TargetMode="External"/><Relationship Id="rId215" Type="http://schemas.openxmlformats.org/officeDocument/2006/relationships/hyperlink" Target="..\Evid&#234;ncias\Dom&#237;nio%20G\FISCALIZA&#199;&#195;O%20DA%20EDUCA&#199;&#195;O\Fiscaliza&#231;&#227;o%20operacional%20e%20program&#225;tica%20dos%20recursos%20da%20educa&#231;&#227;o\26.3.1" TargetMode="External"/><Relationship Id="rId236" Type="http://schemas.openxmlformats.org/officeDocument/2006/relationships/hyperlink" Target="..\Evid&#234;ncias\Dom&#237;nio%20E\AGILIDADE%20NO%20JULGAMENTO%20DE%20PROCESSOS%20E%20GERENCIAMENTO%20DE%20%20PRAZOS%20PELOS%20TRIBUNAIS%20DE%20CONTAS\Medidas%20para%20eliminar%20ou%20reduzir%20o%20estoque%20de%20processos%20e%20gerenciar%20os%20prazos\10.4.2" TargetMode="External"/><Relationship Id="rId257" Type="http://schemas.openxmlformats.org/officeDocument/2006/relationships/hyperlink" Target="..\Evid&#234;ncias\Dom&#237;nio%20D\ESCOLA%20DE%20CONTAS\Estrutura%20da%20Escola%20de%20Contas" TargetMode="External"/><Relationship Id="rId278" Type="http://schemas.openxmlformats.org/officeDocument/2006/relationships/hyperlink" Target="../Evid&#234;ncias/Dom&#237;nio%20F/PROCESSO%20DE%20AUDITORIA%20DE%20CONFORMIDADE/Planejamento%20de%20auditorias%20de%20conformidade/18.1.2%20e%2018.1.3" TargetMode="External"/><Relationship Id="rId42" Type="http://schemas.openxmlformats.org/officeDocument/2006/relationships/hyperlink" Target="..\Evid&#234;ncias\Dom&#237;nio%20H\COMUNICA&#199;&#195;O%20COM%20A%20M&#205;DIA,%20COM%20OS%20CIDAD&#195;OS%20E%20COM%20AS%20ORGANIZA&#199;&#213;ES%20DA%20DA%20SOCIEDADE%20CIVIL\27.3%20Estrutura&#231;&#227;o%20da%20&#193;rea%20de%20comunica&#231;&#227;o%20social%20e%20Pol&#237;tica%20de%20Comunica&#231;&#227;o" TargetMode="External"/><Relationship Id="rId84" Type="http://schemas.openxmlformats.org/officeDocument/2006/relationships/hyperlink" Target="..\Evid&#234;ncias\Dom&#237;nio%20A\Quanto%20ao%20Minist&#233;rio%20P&#250;blico%20de%20Contas\1.3.4" TargetMode="External"/><Relationship Id="rId138" Type="http://schemas.openxmlformats.org/officeDocument/2006/relationships/hyperlink" Target="../Evid&#234;ncias/Dom&#237;nio%20F/PROCESSO%20DE%20AUDITORIA%20DE%20CONFORMIDADE/Execu&#231;&#227;o%20de%20auditoria%20de%20conformidade/18.2" TargetMode="External"/><Relationship Id="rId191" Type="http://schemas.openxmlformats.org/officeDocument/2006/relationships/hyperlink" Target="../Evid&#234;ncias/Dom&#237;nio%20G/FISCALIZA&#199;&#195;O%20DE%20OBRAS%20P&#218;BLICAS/25.1" TargetMode="External"/><Relationship Id="rId205" Type="http://schemas.openxmlformats.org/officeDocument/2006/relationships/hyperlink" Target="../Evid&#234;ncias/Dom&#237;nio%20G/FISCALIZA&#199;&#195;O%20DE%20OBRAS%20P&#218;BLICAS/25.2,%2025.3,%2025.4" TargetMode="External"/><Relationship Id="rId247" Type="http://schemas.openxmlformats.org/officeDocument/2006/relationships/hyperlink" Target="..\Evid&#234;ncias\Dom&#237;nio%20A\Quanto%20ao%20Minist&#233;rio%20P&#250;blico%20de%20Contas\1.3.3" TargetMode="External"/><Relationship Id="rId107" Type="http://schemas.openxmlformats.org/officeDocument/2006/relationships/hyperlink" Target="..\Evid&#234;ncias\Dom&#237;nio%20E\CONTROLE%20EXTERNO%20CONCOMITANTE\Termos%20de%20Ajuste%20de%20Gest&#227;o%20e%20Medidas%20Cautelares\11.3.5" TargetMode="External"/><Relationship Id="rId289" Type="http://schemas.openxmlformats.org/officeDocument/2006/relationships/hyperlink" Target="..\Evid&#234;ncias\Dom&#237;nio%20E\CONTROLE%20EXTERNO%20CONCOMITANTE\Termos%20de%20Ajuste%20de%20Gest&#227;o%20e%20Medidas%20Cautelares\11.3.3" TargetMode="External"/><Relationship Id="rId11" Type="http://schemas.openxmlformats.org/officeDocument/2006/relationships/hyperlink" Target="..\Evid&#234;ncias\Dom&#237;nio%20D\GEST&#195;O%20DE%20PESSOAS\Plano%20de%20cargos,%20carreiras%20e%20sal&#225;rios\Item%208.1.3" TargetMode="External"/><Relationship Id="rId53" Type="http://schemas.openxmlformats.org/officeDocument/2006/relationships/hyperlink" Target="..\Evid&#234;ncias\Dom&#237;nio%20C\S&#218;MULA%20E%20JURISPRUD&#202;NCIA\Diretrizes%20gerais" TargetMode="External"/><Relationship Id="rId149" Type="http://schemas.openxmlformats.org/officeDocument/2006/relationships/hyperlink" Target="../Evid&#234;ncias/Dom&#237;nio%20F/FUNDAMENTOS%20DA%20AUDITORIA%20OPERACIONAL/Gest&#227;o%20e%20qualifica&#231;&#245;es%20da%20equipe%20de%20auditoria%20operacional/19.3.2%20e%2019.3.5" TargetMode="External"/><Relationship Id="rId95" Type="http://schemas.openxmlformats.org/officeDocument/2006/relationships/hyperlink" Target="..\Evid&#234;ncias\Dom&#237;nio%20C\CONTROLE%20INTERNO\Atividades%20de%20controle%20interno%20dos%20Tribunais%20de%20Contas\6.3.7" TargetMode="External"/><Relationship Id="rId160" Type="http://schemas.openxmlformats.org/officeDocument/2006/relationships/hyperlink" Target="..\Evid&#234;ncias\Dom&#237;nio%20F\PROCESSO%20DE%20AUDITORIA%20OPERACIONAL\Execu&#231;&#227;o%20da%20auditoria%20operacional\20.2.5" TargetMode="External"/><Relationship Id="rId216" Type="http://schemas.openxmlformats.org/officeDocument/2006/relationships/hyperlink" Target="../Evid&#234;ncias/Dom&#237;nio%20G/FISCALIZA&#199;&#195;O%20DA%20EDUCA&#199;&#195;O/Fiscaliza&#231;&#227;o%20dos%20Planos%20de%20Educa&#231;&#227;o/24.4.1" TargetMode="External"/><Relationship Id="rId258" Type="http://schemas.openxmlformats.org/officeDocument/2006/relationships/hyperlink" Target="..\Evid&#234;ncias\Dom&#237;nio%20H\COMUNICA&#199;&#195;O%20COM%20A%20M&#205;DIA,%20COM%20OS%20CIDAD&#195;OS%20E%20COM%20AS%20ORGANIZA&#199;&#213;ES%20DA%20DA%20SOCIEDADE%20CIVIL\27.4%20Divulga&#231;&#227;o%20das%20decis&#245;es%20na%20p&#225;gina%20do%20Tribunal%20de%20Contas%20na%20Internet\27.4.1" TargetMode="External"/><Relationship Id="rId22" Type="http://schemas.openxmlformats.org/officeDocument/2006/relationships/hyperlink" Target="..\Evid&#234;ncias\Dom&#237;nio%20D\GEST&#195;O%20DE%20PESSOAS\Recrutamento,%20lota&#231;&#227;o%20e%20lideran&#231;a\Item%208.3.2" TargetMode="External"/><Relationship Id="rId64" Type="http://schemas.openxmlformats.org/officeDocument/2006/relationships/hyperlink" Target="..\Evid&#234;ncias\Dom&#237;nio%20B\Dimens&#227;o%20i%20-%20Estrutura%20da%20unidade%20de%20planejamento%20estrat&#233;gico\2.1.1" TargetMode="External"/><Relationship Id="rId118" Type="http://schemas.openxmlformats.org/officeDocument/2006/relationships/hyperlink" Target="..\Evid&#234;ncias\Dom&#237;nio%20E\INFORMA&#199;&#213;ES%20ESTRAT&#201;GICAS%20PARA%20O%20CONTROLE%20EXTERNO\Compet&#234;ncias%20da%20unidade%20de%20informa&#231;&#245;es%20estrat&#233;gicas\12.3.5%20e%2012.3.6" TargetMode="External"/><Relationship Id="rId171" Type="http://schemas.openxmlformats.org/officeDocument/2006/relationships/hyperlink" Target="..\Evid&#234;ncias\Dom&#237;nio%20G\RESULTADO%20DAS%20AUDITORIAS%20OPERACIONAIS\Acompanhamento%20da%20implementa&#231;&#227;o%20das%20determina&#231;&#245;es%20e%20recomenda&#231;&#245;es\22.3.1%20E%2022.3.3" TargetMode="External"/><Relationship Id="rId227" Type="http://schemas.openxmlformats.org/officeDocument/2006/relationships/hyperlink" Target="../Evid&#234;ncias/Dom&#237;nio%20C/S&#218;MULA%20E%20JURISPRUD&#202;NCIA/Diretrizes%20gerais/4.1.4,%204.1.5%20e%204.1.6" TargetMode="External"/><Relationship Id="rId269" Type="http://schemas.openxmlformats.org/officeDocument/2006/relationships/hyperlink" Target="..\Evid&#234;ncias\Dom&#237;nio%20G\AUDITORIAS%20COM%20TEMAS%20ESPEC&#205;FICOS\Auditoria%20de%20Concess&#245;es%20P&#250;blicas\24.2.1,%2024.2.4,%2024.2.5,%2024.2.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
  <dimension ref="A1:R686"/>
  <sheetViews>
    <sheetView tabSelected="1" topLeftCell="A5" zoomScale="55" zoomScaleNormal="55" workbookViewId="0">
      <pane ySplit="3" topLeftCell="A155" activePane="bottomLeft" state="frozen"/>
      <selection activeCell="A5" sqref="A5"/>
      <selection pane="bottomLeft" activeCell="H157" sqref="H157"/>
    </sheetView>
  </sheetViews>
  <sheetFormatPr defaultRowHeight="15.75"/>
  <cols>
    <col min="1" max="1" width="11.5703125" style="498" bestFit="1" customWidth="1"/>
    <col min="2" max="2" width="54.5703125" customWidth="1"/>
    <col min="3" max="3" width="30.28515625" style="793" customWidth="1"/>
    <col min="4" max="4" width="10" customWidth="1"/>
    <col min="5" max="5" width="24" style="639" customWidth="1"/>
    <col min="6" max="6" width="20.140625" customWidth="1"/>
    <col min="7" max="7" width="15.42578125" customWidth="1"/>
    <col min="8" max="8" width="60.7109375" style="723" customWidth="1"/>
    <col min="9" max="9" width="47.140625" style="498" customWidth="1"/>
    <col min="10" max="10" width="29.140625" style="8" customWidth="1"/>
    <col min="11" max="11" width="51" customWidth="1"/>
    <col min="12" max="12" width="30" customWidth="1"/>
    <col min="13" max="13" width="28.5703125" customWidth="1"/>
    <col min="14" max="14" width="30.5703125" customWidth="1"/>
    <col min="15" max="15" width="60.7109375" customWidth="1"/>
    <col min="16" max="16" width="22.28515625" customWidth="1"/>
    <col min="17" max="17" width="20.85546875" customWidth="1"/>
    <col min="18" max="18" width="28" customWidth="1"/>
  </cols>
  <sheetData>
    <row r="1" spans="1:18" ht="54.75" customHeight="1">
      <c r="A1" s="921"/>
      <c r="B1" s="921"/>
      <c r="C1" s="921"/>
      <c r="D1" s="921"/>
      <c r="E1" s="921"/>
      <c r="F1" s="921"/>
      <c r="G1" s="921"/>
      <c r="H1" s="921"/>
      <c r="I1" s="921"/>
      <c r="J1" s="921"/>
      <c r="K1" s="921"/>
      <c r="L1" s="921"/>
      <c r="M1" s="921"/>
      <c r="N1" s="921"/>
      <c r="O1" s="921"/>
      <c r="P1" s="921"/>
      <c r="Q1" s="921"/>
      <c r="R1" s="921"/>
    </row>
    <row r="2" spans="1:18" ht="140.25" customHeight="1">
      <c r="A2" s="921"/>
      <c r="B2" s="921"/>
      <c r="C2" s="921"/>
      <c r="D2" s="921"/>
      <c r="E2" s="921"/>
      <c r="F2" s="921"/>
      <c r="G2" s="921"/>
      <c r="H2" s="921"/>
      <c r="I2" s="921"/>
      <c r="J2" s="921"/>
      <c r="K2" s="921"/>
      <c r="L2" s="921"/>
      <c r="M2" s="921"/>
      <c r="N2" s="921"/>
      <c r="O2" s="921"/>
      <c r="P2" s="921"/>
      <c r="Q2" s="921"/>
      <c r="R2" s="921"/>
    </row>
    <row r="3" spans="1:18" ht="87" customHeight="1" thickBot="1">
      <c r="A3" s="974" t="s">
        <v>1946</v>
      </c>
      <c r="B3" s="974"/>
      <c r="C3" s="974"/>
      <c r="D3" s="974"/>
      <c r="E3" s="974"/>
      <c r="F3" s="380"/>
      <c r="G3" s="90"/>
      <c r="H3" s="672"/>
      <c r="I3" s="850"/>
      <c r="J3" s="887"/>
      <c r="K3" s="380"/>
      <c r="L3" s="380"/>
      <c r="M3" s="380"/>
      <c r="N3" s="90"/>
      <c r="O3" s="90"/>
      <c r="P3" s="90"/>
      <c r="Q3" s="90"/>
      <c r="R3" s="90"/>
    </row>
    <row r="4" spans="1:18" ht="127.5" customHeight="1" thickBot="1">
      <c r="A4" s="975" t="s">
        <v>1818</v>
      </c>
      <c r="B4" s="975"/>
      <c r="C4" s="975"/>
      <c r="D4" s="975"/>
      <c r="E4" s="975"/>
      <c r="F4" s="411"/>
      <c r="G4" s="411"/>
      <c r="H4" s="673"/>
      <c r="I4" s="851"/>
      <c r="J4" s="851"/>
      <c r="K4" s="411"/>
      <c r="L4" s="411"/>
      <c r="M4" s="411"/>
      <c r="N4" s="411"/>
      <c r="O4" s="411"/>
      <c r="P4" s="411"/>
      <c r="Q4" s="411"/>
      <c r="R4" s="411"/>
    </row>
    <row r="5" spans="1:18" ht="78" customHeight="1" thickBot="1">
      <c r="A5" s="976" t="s">
        <v>1718</v>
      </c>
      <c r="B5" s="977"/>
      <c r="C5" s="977"/>
      <c r="D5" s="978"/>
      <c r="E5" s="979" t="s">
        <v>1861</v>
      </c>
      <c r="F5" s="980"/>
      <c r="G5" s="980"/>
      <c r="H5" s="980"/>
      <c r="I5" s="981"/>
      <c r="J5" s="938" t="s">
        <v>1916</v>
      </c>
      <c r="K5" s="939"/>
      <c r="L5" s="940" t="s">
        <v>1917</v>
      </c>
      <c r="M5" s="941"/>
      <c r="N5" s="942" t="s">
        <v>1918</v>
      </c>
      <c r="O5" s="943"/>
      <c r="P5" s="943"/>
      <c r="Q5" s="944" t="s">
        <v>1722</v>
      </c>
      <c r="R5" s="945"/>
    </row>
    <row r="6" spans="1:18" ht="23.25" customHeight="1">
      <c r="A6" s="946" t="s">
        <v>1717</v>
      </c>
      <c r="B6" s="946" t="s">
        <v>1919</v>
      </c>
      <c r="C6" s="948" t="s">
        <v>232</v>
      </c>
      <c r="D6" s="950" t="s">
        <v>1196</v>
      </c>
      <c r="E6" s="952" t="s">
        <v>82</v>
      </c>
      <c r="F6" s="954" t="s">
        <v>1723</v>
      </c>
      <c r="G6" s="956" t="s">
        <v>83</v>
      </c>
      <c r="H6" s="958" t="s">
        <v>1051</v>
      </c>
      <c r="I6" s="960" t="s">
        <v>1052</v>
      </c>
      <c r="J6" s="967" t="s">
        <v>1821</v>
      </c>
      <c r="K6" s="969" t="s">
        <v>1720</v>
      </c>
      <c r="L6" s="967" t="s">
        <v>1820</v>
      </c>
      <c r="M6" s="969" t="s">
        <v>1719</v>
      </c>
      <c r="N6" s="970" t="s">
        <v>1822</v>
      </c>
      <c r="O6" s="962" t="s">
        <v>1915</v>
      </c>
      <c r="P6" s="964" t="s">
        <v>1721</v>
      </c>
      <c r="Q6" s="966" t="s">
        <v>1778</v>
      </c>
      <c r="R6" s="960" t="s">
        <v>1035</v>
      </c>
    </row>
    <row r="7" spans="1:18" ht="47.25" customHeight="1" thickBot="1">
      <c r="A7" s="947"/>
      <c r="B7" s="947"/>
      <c r="C7" s="949"/>
      <c r="D7" s="951"/>
      <c r="E7" s="953"/>
      <c r="F7" s="955"/>
      <c r="G7" s="957"/>
      <c r="H7" s="959"/>
      <c r="I7" s="951"/>
      <c r="J7" s="968"/>
      <c r="K7" s="965"/>
      <c r="L7" s="968"/>
      <c r="M7" s="965"/>
      <c r="N7" s="971"/>
      <c r="O7" s="963"/>
      <c r="P7" s="965"/>
      <c r="Q7" s="966"/>
      <c r="R7" s="961"/>
    </row>
    <row r="8" spans="1:18" ht="48.75" customHeight="1">
      <c r="A8" s="982" t="s">
        <v>286</v>
      </c>
      <c r="B8" s="983"/>
      <c r="C8" s="771"/>
      <c r="D8" s="234"/>
      <c r="E8" s="642"/>
      <c r="F8" s="316"/>
      <c r="G8" s="390"/>
      <c r="H8" s="674"/>
      <c r="I8" s="317"/>
      <c r="J8" s="349"/>
      <c r="K8" s="350"/>
      <c r="L8" s="349"/>
      <c r="M8" s="504"/>
      <c r="N8" s="526"/>
      <c r="O8" s="527"/>
      <c r="P8" s="504"/>
      <c r="Q8" s="529"/>
      <c r="R8" s="530"/>
    </row>
    <row r="9" spans="1:18" ht="45" customHeight="1">
      <c r="A9" s="597" t="s">
        <v>866</v>
      </c>
      <c r="B9" s="247" t="s">
        <v>93</v>
      </c>
      <c r="C9" s="776"/>
      <c r="D9" s="235"/>
      <c r="E9" s="643"/>
      <c r="F9" s="170"/>
      <c r="G9" s="145">
        <f>IF(F9="NA/SC","NÃO AVALIADO",IF(OR(AND(G11="NA/SC",G16="NA/SC")=TRUE,AND(G11="NA/SC",G23="NA/SC")=TRUE,AND(G16="NA/SC",G23="NA/SC")=TRUE)=TRUE,"NÃO AVALIADO",IF(AND(G11="",G16="",G23="")=TRUE,"",IF(AVERAGE(G11,G16,G23)-INT(AVERAGE(G11,G16,G23))&lt;=0.5,INT(AVERAGE(G11,G16,G23)),INT(AVERAGE(G11,G16,G23))+1))))</f>
        <v>3</v>
      </c>
      <c r="H9" s="675"/>
      <c r="I9" s="345"/>
      <c r="J9" s="505"/>
      <c r="K9" s="135"/>
      <c r="L9" s="505"/>
      <c r="M9" s="351" t="str">
        <f>IF(L9="NA/SC","NÃO AVALIADO",IF(OR(AND(M11="NA/SC",M16="NA/SC")=TRUE,AND(M11="NA/SC",M23="NA/SC")=TRUE,AND(M16="NA/SC",M23="NA/SC")=TRUE)=TRUE,"NÃO AVALIADO",IF(AND(M11="",M16="",M23="")=TRUE,"",IF(AVERAGE(M11,M16,M23)-INT(AVERAGE(M11,M16,M23))&lt;=0.5,INT(AVERAGE(M11,M16,M23)),INT(AVERAGE(M11,M16,M23))+1))))</f>
        <v/>
      </c>
      <c r="N9" s="505"/>
      <c r="O9" s="170"/>
      <c r="P9" s="351" t="str">
        <f>IF(N9="NA/SC","NÃO AVALIADO",IF(OR(AND(P11="NA/SC",P16="NA/SC")=TRUE,AND(P11="NA/SC",P23="NA/SC")=TRUE,AND(P16="NA/SC",P23="NA/SC")=TRUE)=TRUE,"NÃO AVALIADO",IF(AND(P11="",P16="",P23="")=TRUE,"",IF(AVERAGE(P11,P16,P23)-INT(AVERAGE(P11,P16,P23))&lt;=0.5,INT(AVERAGE(P11,P16,P23)),INT(AVERAGE(P11,P16,P23))+1))))</f>
        <v/>
      </c>
      <c r="Q9" s="531"/>
      <c r="R9" s="532" t="s">
        <v>944</v>
      </c>
    </row>
    <row r="10" spans="1:18" ht="33" customHeight="1">
      <c r="A10" s="598" t="s">
        <v>85</v>
      </c>
      <c r="B10" s="236" t="s">
        <v>86</v>
      </c>
      <c r="C10" s="757"/>
      <c r="D10" s="237"/>
      <c r="E10" s="644"/>
      <c r="F10" s="171"/>
      <c r="G10" s="169"/>
      <c r="H10" s="676"/>
      <c r="I10" s="318"/>
      <c r="J10" s="506"/>
      <c r="K10" s="92"/>
      <c r="L10" s="506"/>
      <c r="M10" s="352"/>
      <c r="N10" s="506"/>
      <c r="O10" s="171"/>
      <c r="P10" s="352"/>
      <c r="Q10" s="533"/>
      <c r="R10" s="301"/>
    </row>
    <row r="11" spans="1:18" ht="45" customHeight="1">
      <c r="A11" s="599" t="s">
        <v>87</v>
      </c>
      <c r="B11" s="627" t="s">
        <v>1206</v>
      </c>
      <c r="C11" s="758"/>
      <c r="D11" s="238"/>
      <c r="E11" s="645"/>
      <c r="F11" s="314"/>
      <c r="G11" s="149">
        <f>IF(OR(F11="NA/SC",COUNTIF(F12:F15,"NA/SC")&gt;=2)=TRUE,"NA/SC",IF(AND(F12="",F13="",F14="",F15="")=TRUE,"",IF(COUNTIF(F12:F15,"sim")=4,4,IF(AND(COUNTIF(F12:F15,"NA/SC")=1,COUNTIF(F12:F15,"SIM")=3)=TRUE,4,IF(COUNTIF(F12:F15,"sim")&gt;=3,3,IF(COUNTIF(F12:F15,"sim")&gt;=2,2,IF(COUNTIF(F12:F15,"sim")&gt;=1,1,0)))))))</f>
        <v>4</v>
      </c>
      <c r="H11" s="677"/>
      <c r="I11" s="319"/>
      <c r="J11" s="507"/>
      <c r="K11" s="93"/>
      <c r="L11" s="507"/>
      <c r="M11" s="353" t="str">
        <f>IF(OR(L11="NA/SC",COUNTIF(L12:L15,"NA/SC")&gt;=2)=TRUE,"NA/SC",IF(AND(L12="",L13="",L14="",L15="")=TRUE,"",IF(COUNTIF(L12:L15,"sim")=4,4,IF(AND(COUNTIF(L12:L15,"NA/SC")=1,COUNTIF(L12:L15,"SIM")=3)=TRUE,4,IF(COUNTIF(L12:L15,"sim")&gt;=3,3,IF(COUNTIF(L12:L15,"sim")&gt;=2,2,IF(COUNTIF(L12:L15,"sim")&gt;=1,1,0)))))))</f>
        <v/>
      </c>
      <c r="N11" s="507"/>
      <c r="O11" s="314"/>
      <c r="P11" s="353" t="str">
        <f>IF(OR(N11="NA/SC",COUNTIF(N12:N15,"NA/SC")&gt;=2)=TRUE,"NA/SC",IF(AND(N12="",N13="",N14="",N15="")=TRUE,"",IF(COUNTIF(N12:N15,"sim")=4,4,IF(AND(COUNTIF(N12:N15,"NA/SC")=1,COUNTIF(N12:N15,"SIM")=3)=TRUE,4,IF(COUNTIF(N12:N15,"sim")&gt;=3,3,IF(COUNTIF(N12:N15,"sim")&gt;=2,2,IF(COUNTIF(N12:N15,"sim")&gt;=1,1,0)))))))</f>
        <v/>
      </c>
      <c r="Q11" s="534"/>
      <c r="R11" s="535" t="s">
        <v>943</v>
      </c>
    </row>
    <row r="12" spans="1:18" ht="93.75" customHeight="1">
      <c r="A12" s="600" t="s">
        <v>787</v>
      </c>
      <c r="B12" s="239" t="s">
        <v>1762</v>
      </c>
      <c r="C12" s="271" t="s">
        <v>1242</v>
      </c>
      <c r="D12" s="984" t="s">
        <v>1854</v>
      </c>
      <c r="E12" s="628" t="s">
        <v>2018</v>
      </c>
      <c r="F12" s="172" t="s">
        <v>2019</v>
      </c>
      <c r="G12" s="13"/>
      <c r="H12" s="733" t="s">
        <v>1985</v>
      </c>
      <c r="I12" s="620" t="s">
        <v>2459</v>
      </c>
      <c r="J12" s="508" t="s">
        <v>2019</v>
      </c>
      <c r="K12" s="94"/>
      <c r="L12" s="508"/>
      <c r="M12" s="354"/>
      <c r="N12" s="508"/>
      <c r="O12" s="172"/>
      <c r="P12" s="354"/>
      <c r="Q12" s="536"/>
      <c r="R12" s="301"/>
    </row>
    <row r="13" spans="1:18" ht="125.25" customHeight="1">
      <c r="A13" s="600" t="s">
        <v>788</v>
      </c>
      <c r="B13" s="239" t="s">
        <v>1763</v>
      </c>
      <c r="C13" s="271" t="s">
        <v>1242</v>
      </c>
      <c r="D13" s="984"/>
      <c r="E13" s="628" t="s">
        <v>2018</v>
      </c>
      <c r="F13" s="172" t="s">
        <v>2019</v>
      </c>
      <c r="G13" s="13"/>
      <c r="H13" s="734" t="s">
        <v>1986</v>
      </c>
      <c r="I13" s="620" t="s">
        <v>2455</v>
      </c>
      <c r="J13" s="508" t="s">
        <v>2019</v>
      </c>
      <c r="K13" s="94"/>
      <c r="L13" s="508"/>
      <c r="M13" s="354"/>
      <c r="N13" s="508"/>
      <c r="O13" s="172"/>
      <c r="P13" s="354"/>
      <c r="Q13" s="536"/>
      <c r="R13" s="301"/>
    </row>
    <row r="14" spans="1:18" ht="106.5" customHeight="1">
      <c r="A14" s="600" t="s">
        <v>789</v>
      </c>
      <c r="B14" s="239" t="s">
        <v>1764</v>
      </c>
      <c r="C14" s="271" t="s">
        <v>1242</v>
      </c>
      <c r="D14" s="984"/>
      <c r="E14" s="628" t="s">
        <v>2018</v>
      </c>
      <c r="F14" s="172" t="s">
        <v>2019</v>
      </c>
      <c r="G14" s="13"/>
      <c r="H14" s="734" t="s">
        <v>1987</v>
      </c>
      <c r="I14" s="901" t="s">
        <v>2456</v>
      </c>
      <c r="J14" s="508" t="s">
        <v>2019</v>
      </c>
      <c r="K14" s="94"/>
      <c r="L14" s="508"/>
      <c r="M14" s="354"/>
      <c r="N14" s="508"/>
      <c r="O14" s="172"/>
      <c r="P14" s="354"/>
      <c r="Q14" s="536"/>
      <c r="R14" s="301"/>
    </row>
    <row r="15" spans="1:18" ht="101.25" customHeight="1">
      <c r="A15" s="600" t="s">
        <v>790</v>
      </c>
      <c r="B15" s="239" t="s">
        <v>392</v>
      </c>
      <c r="C15" s="271" t="s">
        <v>1242</v>
      </c>
      <c r="D15" s="984"/>
      <c r="E15" s="628" t="s">
        <v>2018</v>
      </c>
      <c r="F15" s="172" t="s">
        <v>2019</v>
      </c>
      <c r="G15" s="13"/>
      <c r="H15" s="735" t="s">
        <v>1988</v>
      </c>
      <c r="I15" s="847" t="s">
        <v>2457</v>
      </c>
      <c r="J15" s="508" t="s">
        <v>2019</v>
      </c>
      <c r="K15" s="94"/>
      <c r="L15" s="508"/>
      <c r="M15" s="354"/>
      <c r="N15" s="508"/>
      <c r="O15" s="172"/>
      <c r="P15" s="354"/>
      <c r="Q15" s="536"/>
      <c r="R15" s="301"/>
    </row>
    <row r="16" spans="1:18" ht="45" customHeight="1">
      <c r="A16" s="599" t="s">
        <v>88</v>
      </c>
      <c r="B16" s="241" t="s">
        <v>370</v>
      </c>
      <c r="C16" s="758"/>
      <c r="D16" s="242"/>
      <c r="E16" s="645"/>
      <c r="F16" s="314"/>
      <c r="G16" s="149">
        <f>IF(OR(F16="NA/SC",COUNTIF(F17:F22,"NA/SC")&gt;=2)=TRUE,"NA/SC",IF(AND(F17="",F18="",F19="",F20="",F21="",F22="")=TRUE,"",IF(COUNTIF(F17:F22,"sim")=6,4,IF(AND(COUNTIF(F17:F22,"NA/SC")=1,COUNTIF(F17:F22,"SIM")=5)=TRUE,4,IF(COUNTIF(F17:F22,"sim")&gt;=5,3,IF(COUNTIF(F17:F22,"sim")&gt;=3,2,IF(COUNTIF(F17:F22,"sim")&gt;=1,1,0)))))))</f>
        <v>2</v>
      </c>
      <c r="H16" s="678"/>
      <c r="I16" s="319"/>
      <c r="J16" s="507"/>
      <c r="K16" s="93"/>
      <c r="L16" s="507"/>
      <c r="M16" s="353" t="str">
        <f>IF(OR(L16="NA/SC",COUNTIF(L17:L22,"NA/SC")&gt;=2)=TRUE,"NA/SC",IF(AND(L17="",L18="",L19="",L20="",L21="",L22="")=TRUE,"",IF(COUNTIF(L17:L22,"sim")=6,4,IF(AND(COUNTIF(L17:L22,"NA/SC")=1,COUNTIF(L17:L22,"SIM")=5)=TRUE,4,IF(COUNTIF(L17:L22,"sim")&gt;=5,3,IF(COUNTIF(L17:L22,"sim")&gt;=3,2,IF(COUNTIF(L17:L22,"sim")&gt;=1,1,0)))))))</f>
        <v/>
      </c>
      <c r="N16" s="507"/>
      <c r="O16" s="314"/>
      <c r="P16" s="353" t="str">
        <f>IF(OR(N16="NA/SC",COUNTIF(N17:N22,"NA/SC")&gt;=2)=TRUE,"NA/SC",IF(AND(N17="",N18="",N19="",N20="",N21="",N22="")=TRUE,"",IF(COUNTIF(N17:N22,"sim")=6,4,IF(AND(COUNTIF(N17:N22,"NA/SC")=1,COUNTIF(N17:N22,"SIM")=5)=TRUE,4,IF(COUNTIF(N17:N22,"sim")&gt;=5,3,IF(COUNTIF(N17:N22,"sim")&gt;=3,2,IF(COUNTIF(N17:N22,"sim")&gt;=1,1,0)))))))</f>
        <v/>
      </c>
      <c r="Q16" s="534"/>
      <c r="R16" s="535" t="s">
        <v>945</v>
      </c>
    </row>
    <row r="17" spans="1:18" ht="110.25" customHeight="1">
      <c r="A17" s="601" t="s">
        <v>393</v>
      </c>
      <c r="B17" s="239" t="s">
        <v>394</v>
      </c>
      <c r="C17" s="249" t="s">
        <v>233</v>
      </c>
      <c r="D17" s="918" t="s">
        <v>1827</v>
      </c>
      <c r="E17" s="628" t="s">
        <v>2018</v>
      </c>
      <c r="F17" s="172" t="s">
        <v>2019</v>
      </c>
      <c r="G17" s="147"/>
      <c r="H17" s="736" t="s">
        <v>1989</v>
      </c>
      <c r="I17" s="620" t="s">
        <v>2190</v>
      </c>
      <c r="J17" s="508" t="s">
        <v>2019</v>
      </c>
      <c r="K17" s="94"/>
      <c r="L17" s="508"/>
      <c r="M17" s="355"/>
      <c r="N17" s="508"/>
      <c r="O17" s="172"/>
      <c r="P17" s="355"/>
      <c r="Q17" s="536"/>
      <c r="R17" s="301"/>
    </row>
    <row r="18" spans="1:18" ht="99" customHeight="1">
      <c r="A18" s="601" t="s">
        <v>1197</v>
      </c>
      <c r="B18" s="239" t="s">
        <v>395</v>
      </c>
      <c r="C18" s="271" t="s">
        <v>234</v>
      </c>
      <c r="D18" s="925"/>
      <c r="E18" s="628" t="s">
        <v>2189</v>
      </c>
      <c r="F18" s="172" t="s">
        <v>2019</v>
      </c>
      <c r="G18" s="147"/>
      <c r="H18" s="736" t="s">
        <v>1990</v>
      </c>
      <c r="I18" s="620" t="s">
        <v>1991</v>
      </c>
      <c r="J18" s="508" t="s">
        <v>2019</v>
      </c>
      <c r="K18" s="94"/>
      <c r="L18" s="508"/>
      <c r="M18" s="355"/>
      <c r="N18" s="508"/>
      <c r="O18" s="172"/>
      <c r="P18" s="355"/>
      <c r="Q18" s="536"/>
      <c r="R18" s="301"/>
    </row>
    <row r="19" spans="1:18" ht="104.25" customHeight="1">
      <c r="A19" s="601" t="s">
        <v>396</v>
      </c>
      <c r="B19" s="239" t="s">
        <v>397</v>
      </c>
      <c r="C19" s="271" t="s">
        <v>235</v>
      </c>
      <c r="D19" s="925"/>
      <c r="E19" s="628" t="s">
        <v>2189</v>
      </c>
      <c r="F19" s="172" t="s">
        <v>2020</v>
      </c>
      <c r="G19" s="147"/>
      <c r="H19" s="881"/>
      <c r="I19" s="898" t="s">
        <v>2437</v>
      </c>
      <c r="J19" s="508" t="s">
        <v>2020</v>
      </c>
      <c r="K19" s="94"/>
      <c r="L19" s="508"/>
      <c r="M19" s="355"/>
      <c r="N19" s="508"/>
      <c r="O19" s="172"/>
      <c r="P19" s="355"/>
      <c r="Q19" s="537"/>
      <c r="R19" s="301"/>
    </row>
    <row r="20" spans="1:18" ht="108.75" customHeight="1">
      <c r="A20" s="601" t="s">
        <v>398</v>
      </c>
      <c r="B20" s="239" t="s">
        <v>399</v>
      </c>
      <c r="C20" s="271" t="s">
        <v>236</v>
      </c>
      <c r="D20" s="925"/>
      <c r="E20" s="628" t="s">
        <v>2189</v>
      </c>
      <c r="F20" s="172" t="s">
        <v>2020</v>
      </c>
      <c r="G20" s="148"/>
      <c r="H20" s="738"/>
      <c r="I20" s="737" t="s">
        <v>2438</v>
      </c>
      <c r="J20" s="508" t="s">
        <v>2020</v>
      </c>
      <c r="K20" s="94"/>
      <c r="L20" s="508"/>
      <c r="M20" s="356"/>
      <c r="N20" s="508"/>
      <c r="O20" s="172"/>
      <c r="P20" s="356"/>
      <c r="Q20" s="538"/>
      <c r="R20" s="301"/>
    </row>
    <row r="21" spans="1:18" ht="144.75" customHeight="1">
      <c r="A21" s="602" t="s">
        <v>400</v>
      </c>
      <c r="B21" s="239" t="s">
        <v>401</v>
      </c>
      <c r="C21" s="271" t="s">
        <v>1243</v>
      </c>
      <c r="D21" s="925"/>
      <c r="E21" s="628" t="s">
        <v>2189</v>
      </c>
      <c r="F21" s="172" t="s">
        <v>2019</v>
      </c>
      <c r="G21" s="147"/>
      <c r="H21" s="739" t="s">
        <v>2439</v>
      </c>
      <c r="I21" s="847" t="s">
        <v>1991</v>
      </c>
      <c r="J21" s="508" t="s">
        <v>2019</v>
      </c>
      <c r="K21" s="94"/>
      <c r="L21" s="508"/>
      <c r="M21" s="355"/>
      <c r="N21" s="508"/>
      <c r="O21" s="172"/>
      <c r="P21" s="355"/>
      <c r="Q21" s="536"/>
      <c r="R21" s="301"/>
    </row>
    <row r="22" spans="1:18" ht="65.099999999999994" customHeight="1">
      <c r="A22" s="602" t="s">
        <v>402</v>
      </c>
      <c r="B22" s="239" t="s">
        <v>403</v>
      </c>
      <c r="C22" s="271" t="s">
        <v>1244</v>
      </c>
      <c r="D22" s="926"/>
      <c r="E22" s="628" t="s">
        <v>2018</v>
      </c>
      <c r="F22" s="172" t="s">
        <v>2019</v>
      </c>
      <c r="G22" s="147"/>
      <c r="H22" s="740" t="s">
        <v>2440</v>
      </c>
      <c r="I22" s="620" t="s">
        <v>2191</v>
      </c>
      <c r="J22" s="508" t="s">
        <v>2019</v>
      </c>
      <c r="K22" s="94"/>
      <c r="L22" s="508"/>
      <c r="M22" s="355"/>
      <c r="N22" s="508"/>
      <c r="O22" s="172"/>
      <c r="P22" s="355"/>
      <c r="Q22" s="537"/>
      <c r="R22" s="301"/>
    </row>
    <row r="23" spans="1:18" ht="45" customHeight="1">
      <c r="A23" s="603" t="s">
        <v>89</v>
      </c>
      <c r="B23" s="241" t="s">
        <v>96</v>
      </c>
      <c r="C23" s="252"/>
      <c r="D23" s="245"/>
      <c r="E23" s="646"/>
      <c r="F23" s="314"/>
      <c r="G23" s="149">
        <f>IF(OR(F23="NA/SC",COUNTIF(F24:F27,"NA/SC")&gt;=2)=TRUE,"NA/SC",IF(AND(F24="",F25="",F26="",F27="")=TRUE,"",IF(COUNTIF(F24:F27,"sim")=4,4,IF(AND(COUNTIF(F24:F27,"NA/SC")=1,COUNTIF(F24:F27,"SIM")=5)=TRUE,4,IF(COUNTIF(F24:F27,"sim")&gt;=3,3,IF(COUNTIF(F24:F27,"sim")&gt;=2,2,IF(COUNTIF(F24:F27,"sim")&gt;=1,1,0)))))))</f>
        <v>4</v>
      </c>
      <c r="H23" s="732"/>
      <c r="I23" s="323"/>
      <c r="J23" s="507"/>
      <c r="K23" s="98"/>
      <c r="L23" s="507"/>
      <c r="M23" s="353" t="str">
        <f>IF(OR(L23="NA/SC",COUNTIF(L24:L27,"NA/SC")&gt;=2)=TRUE,"NA/SC",IF(AND(L24="",L25="",L26="",L27="")=TRUE,"",IF(COUNTIF(L24:L27,"sim")=4,4,IF(AND(COUNTIF(L24:L27,"NA/SC")=1,COUNTIF(L24:L27,"SIM")=5)=TRUE,4,IF(COUNTIF(L24:L27,"sim")&gt;=3,3,IF(COUNTIF(L24:L27,"sim")&gt;=2,2,IF(COUNTIF(L24:L27,"sim")&gt;=1,1,0)))))))</f>
        <v/>
      </c>
      <c r="N23" s="507"/>
      <c r="O23" s="314"/>
      <c r="P23" s="353" t="str">
        <f>IF(OR(N23="NA/SC",COUNTIF(N24:N27,"NA/SC")&gt;=2)=TRUE,"NA/SC",IF(AND(N24="",N25="",N26="",N27="")=TRUE,"",IF(COUNTIF(N24:N27,"sim")=4,4,IF(AND(COUNTIF(N24:N27,"NA/SC")=1,COUNTIF(N24:N27,"SIM")=5)=TRUE,4,IF(COUNTIF(N24:N27,"sim")&gt;=3,3,IF(COUNTIF(N24:N27,"sim")&gt;=2,2,IF(COUNTIF(N24:N27,"sim")&gt;=1,1,0)))))))</f>
        <v/>
      </c>
      <c r="Q23" s="534"/>
      <c r="R23" s="535" t="s">
        <v>946</v>
      </c>
    </row>
    <row r="24" spans="1:18" ht="65.099999999999994" customHeight="1">
      <c r="A24" s="602" t="s">
        <v>404</v>
      </c>
      <c r="B24" s="239" t="s">
        <v>295</v>
      </c>
      <c r="C24" s="271" t="s">
        <v>1245</v>
      </c>
      <c r="D24" s="918" t="s">
        <v>1823</v>
      </c>
      <c r="E24" s="628" t="s">
        <v>2018</v>
      </c>
      <c r="F24" s="172" t="s">
        <v>2019</v>
      </c>
      <c r="G24" s="147"/>
      <c r="H24" s="741" t="s">
        <v>2441</v>
      </c>
      <c r="I24" s="620" t="s">
        <v>2186</v>
      </c>
      <c r="J24" s="508" t="s">
        <v>2019</v>
      </c>
      <c r="K24" s="94"/>
      <c r="L24" s="508"/>
      <c r="M24" s="355"/>
      <c r="N24" s="508"/>
      <c r="O24" s="172"/>
      <c r="P24" s="355"/>
      <c r="Q24" s="536"/>
      <c r="R24" s="301"/>
    </row>
    <row r="25" spans="1:18" ht="65.099999999999994" customHeight="1" thickBot="1">
      <c r="A25" s="602" t="s">
        <v>791</v>
      </c>
      <c r="B25" s="239" t="s">
        <v>405</v>
      </c>
      <c r="C25" s="271" t="s">
        <v>1246</v>
      </c>
      <c r="D25" s="925"/>
      <c r="E25" s="628" t="s">
        <v>2018</v>
      </c>
      <c r="F25" s="172" t="s">
        <v>2019</v>
      </c>
      <c r="G25" s="147"/>
      <c r="H25" s="740" t="s">
        <v>2442</v>
      </c>
      <c r="I25" s="901" t="s">
        <v>2458</v>
      </c>
      <c r="J25" s="508"/>
      <c r="K25" s="94"/>
      <c r="L25" s="508"/>
      <c r="M25" s="355"/>
      <c r="N25" s="508"/>
      <c r="O25" s="172"/>
      <c r="P25" s="355"/>
      <c r="Q25" s="536"/>
      <c r="R25" s="301"/>
    </row>
    <row r="26" spans="1:18" ht="65.099999999999994" customHeight="1" thickBot="1">
      <c r="A26" s="602" t="s">
        <v>792</v>
      </c>
      <c r="B26" s="239" t="s">
        <v>331</v>
      </c>
      <c r="C26" s="271" t="s">
        <v>1247</v>
      </c>
      <c r="D26" s="925"/>
      <c r="E26" s="628" t="s">
        <v>2018</v>
      </c>
      <c r="F26" s="172" t="s">
        <v>2019</v>
      </c>
      <c r="G26" s="753"/>
      <c r="H26" s="795" t="s">
        <v>2443</v>
      </c>
      <c r="I26" s="902" t="s">
        <v>2185</v>
      </c>
      <c r="J26" s="508"/>
      <c r="K26" s="94"/>
      <c r="L26" s="508"/>
      <c r="M26" s="355"/>
      <c r="N26" s="508"/>
      <c r="O26" s="172"/>
      <c r="P26" s="355"/>
      <c r="Q26" s="536"/>
      <c r="R26" s="301"/>
    </row>
    <row r="27" spans="1:18" ht="65.099999999999994" customHeight="1">
      <c r="A27" s="602" t="s">
        <v>406</v>
      </c>
      <c r="B27" s="239" t="s">
        <v>332</v>
      </c>
      <c r="C27" s="271" t="s">
        <v>1248</v>
      </c>
      <c r="D27" s="926"/>
      <c r="E27" s="628" t="s">
        <v>2018</v>
      </c>
      <c r="F27" s="172" t="s">
        <v>2019</v>
      </c>
      <c r="G27" s="147"/>
      <c r="H27" s="794" t="s">
        <v>2187</v>
      </c>
      <c r="I27" s="620" t="s">
        <v>2188</v>
      </c>
      <c r="J27" s="508"/>
      <c r="K27" s="94"/>
      <c r="L27" s="508"/>
      <c r="M27" s="355"/>
      <c r="N27" s="508"/>
      <c r="O27" s="172"/>
      <c r="P27" s="355"/>
      <c r="Q27" s="536"/>
      <c r="R27" s="301"/>
    </row>
    <row r="28" spans="1:18" ht="42" customHeight="1">
      <c r="A28" s="935" t="s">
        <v>287</v>
      </c>
      <c r="B28" s="936"/>
      <c r="C28" s="759"/>
      <c r="D28" s="246"/>
      <c r="E28" s="633"/>
      <c r="F28" s="95"/>
      <c r="G28" s="150"/>
      <c r="H28" s="679"/>
      <c r="I28" s="321"/>
      <c r="J28" s="509"/>
      <c r="K28" s="96"/>
      <c r="L28" s="509"/>
      <c r="M28" s="357"/>
      <c r="N28" s="509"/>
      <c r="O28" s="95"/>
      <c r="P28" s="357"/>
      <c r="Q28" s="539"/>
      <c r="R28" s="540"/>
    </row>
    <row r="29" spans="1:18" ht="45" customHeight="1">
      <c r="A29" s="604" t="s">
        <v>276</v>
      </c>
      <c r="B29" s="247" t="s">
        <v>407</v>
      </c>
      <c r="C29" s="776"/>
      <c r="D29" s="235"/>
      <c r="E29" s="643"/>
      <c r="F29" s="170"/>
      <c r="G29" s="145">
        <f>IF(F29="NA/SC","NÃO AVALIADO",IF(OR(AND(G31="NA/SC",G36="NA/SC")=TRUE,AND(G31="NA/SC",G41="NA/SC")=TRUE,AND(G31="NA/SC",G50="NA/SC")=TRUE,AND(G36="NA/SC",G41="NA/SC",AND(G36="NA/SC",G50="NA/SC")=TRUE,AND(G41="NA/SC",G50="NA/SC")=TRUE)=TRUE)=TRUE,"NÃO AVALIADO",IF(AND(G31="",G36="",G41="",G50="")=TRUE,"",IF(AVERAGE(G31,G36,G41,G50)-INT(AVERAGE(G31,G36,G41,G50))&lt;=0.5,INT(AVERAGE(G31,G36,G41,G50)),INT(AVERAGE(G31,G36,G41,G50))+1))))</f>
        <v>4</v>
      </c>
      <c r="H29" s="675"/>
      <c r="I29" s="345"/>
      <c r="J29" s="505"/>
      <c r="K29" s="135"/>
      <c r="L29" s="505"/>
      <c r="M29" s="351" t="str">
        <f>IF(L29="NA/SC","NÃO AVALIADO",IF(OR(AND(M31="NA/SC",M36="NA/SC")=TRUE,AND(M31="NA/SC",M41="NA/SC")=TRUE,AND(M31="NA/SC",M50="NA/SC")=TRUE,AND(M36="NA/SC",M41="NA/SC",AND(M36="NA/SC",M50="NA/SC")=TRUE,AND(M41="NA/SC",M50="NA/SC")=TRUE)=TRUE)=TRUE,"NÃO AVALIADO",IF(AND(M31="",M36="",M41="",M50="")=TRUE,"",IF(AVERAGE(M31,M36,M41,M50)-INT(AVERAGE(M31,M36,M41,M50))&lt;=0.5,INT(AVERAGE(M31,M36,M41,M50)),INT(AVERAGE(M31,M36,M41,M50))+1))))</f>
        <v/>
      </c>
      <c r="N29" s="505"/>
      <c r="O29" s="170"/>
      <c r="P29" s="351" t="str">
        <f>IF(N29="NA/SC","NÃO AVALIADO",IF(OR(AND(P31="NA/SC",P36="NA/SC")=TRUE,AND(P31="NA/SC",P41="NA/SC")=TRUE,AND(P31="NA/SC",P50="NA/SC")=TRUE,AND(P36="NA/SC",P41="NA/SC",AND(P36="NA/SC",P50="NA/SC")=TRUE,AND(P41="NA/SC",P50="NA/SC")=TRUE)=TRUE)=TRUE,"NÃO AVALIADO",IF(AND(P31="",P36="",P41="",P50="")=TRUE,"",IF(AVERAGE(P31,P36,P41,P50)-INT(AVERAGE(P31,P36,P41,P50))&lt;=0.5,INT(AVERAGE(P31,P36,P41,P50)),INT(AVERAGE(P31,P36,P41,P50))+1))))</f>
        <v/>
      </c>
      <c r="Q29" s="531"/>
      <c r="R29" s="532" t="s">
        <v>947</v>
      </c>
    </row>
    <row r="30" spans="1:18" ht="27.75" customHeight="1">
      <c r="A30" s="605" t="s">
        <v>85</v>
      </c>
      <c r="B30" s="248" t="s">
        <v>86</v>
      </c>
      <c r="C30" s="249"/>
      <c r="D30" s="250"/>
      <c r="E30" s="644"/>
      <c r="F30" s="171"/>
      <c r="G30" s="146"/>
      <c r="H30" s="680"/>
      <c r="I30" s="318"/>
      <c r="J30" s="506"/>
      <c r="K30" s="92"/>
      <c r="L30" s="506"/>
      <c r="M30" s="358"/>
      <c r="N30" s="506"/>
      <c r="O30" s="171"/>
      <c r="P30" s="358"/>
      <c r="Q30" s="533"/>
      <c r="R30" s="301"/>
    </row>
    <row r="31" spans="1:18" ht="45" customHeight="1">
      <c r="A31" s="603" t="s">
        <v>90</v>
      </c>
      <c r="B31" s="241" t="s">
        <v>1205</v>
      </c>
      <c r="C31" s="760"/>
      <c r="D31" s="251"/>
      <c r="E31" s="647"/>
      <c r="F31" s="314"/>
      <c r="G31" s="151">
        <f>IF(OR(F31="NA/SC",COUNTIF(F32:F35,"NA/SC")&gt;=2)=TRUE,"NA/SC",IF(AND(F32="",F33="",F34="",F35="")=TRUE,"",IF(COUNTIF(F32:F35,"sim")=4,4,IF(AND(COUNTIF(F32:F35,"NA/SC")=1,COUNTIF(F32:F35,"SIM")=3)=TRUE,4,IF(COUNTIF(F32:F35,"sim")&gt;=3,3,IF(COUNTIF(F32:F35,"sim")&gt;=2,2,IF(COUNTIF(F32:F35,"sim")&gt;=1,1,0)))))))</f>
        <v>4</v>
      </c>
      <c r="H31" s="754"/>
      <c r="I31" s="322"/>
      <c r="J31" s="507"/>
      <c r="K31" s="97"/>
      <c r="L31" s="507"/>
      <c r="M31" s="359" t="str">
        <f>IF(OR(L31="NA/SC",COUNTIF(L32:L35,"NA/SC")&gt;=2)=TRUE,"NA/SC",IF(AND(L32="",L33="",L34="",L35="")=TRUE,"",IF(COUNTIF(L32:L35,"sim")=4,4,IF(AND(COUNTIF(L32:L35,"NA/SC")=1,COUNTIF(L32:L35,"SIM")=3)=TRUE,4,IF(COUNTIF(L32:L35,"sim")&gt;=3,3,IF(COUNTIF(L32:L35,"sim")&gt;=2,2,IF(COUNTIF(L32:L35,"sim")&gt;=1,1,0)))))))</f>
        <v/>
      </c>
      <c r="N31" s="507"/>
      <c r="O31" s="314"/>
      <c r="P31" s="359" t="str">
        <f>IF(OR(N31="NA/SC",COUNTIF(N32:N35,"NA/SC")&gt;=2)=TRUE,"NA/SC",IF(AND(N32="",N33="",N34="",N35="")=TRUE,"",IF(COUNTIF(N32:N35,"sim")=4,4,IF(AND(COUNTIF(N32:N35,"NA/SC")=1,COUNTIF(N32:N35,"SIM")=3)=TRUE,4,IF(COUNTIF(N32:N35,"sim")&gt;=3,3,IF(COUNTIF(N32:N35,"sim")&gt;=2,2,IF(COUNTIF(N32:N35,"sim")&gt;=1,1,0)))))))</f>
        <v/>
      </c>
      <c r="Q31" s="534"/>
      <c r="R31" s="535" t="s">
        <v>948</v>
      </c>
    </row>
    <row r="32" spans="1:18" ht="109.5" customHeight="1">
      <c r="A32" s="605" t="s">
        <v>408</v>
      </c>
      <c r="B32" s="239" t="s">
        <v>296</v>
      </c>
      <c r="C32" s="271" t="s">
        <v>1249</v>
      </c>
      <c r="D32" s="918" t="s">
        <v>1826</v>
      </c>
      <c r="E32" s="628" t="s">
        <v>2160</v>
      </c>
      <c r="F32" s="172" t="s">
        <v>2019</v>
      </c>
      <c r="G32" s="753"/>
      <c r="H32" s="752" t="s">
        <v>2523</v>
      </c>
      <c r="I32" s="756" t="s">
        <v>2161</v>
      </c>
      <c r="J32" s="508" t="s">
        <v>2019</v>
      </c>
      <c r="K32" s="94"/>
      <c r="L32" s="508"/>
      <c r="M32" s="355"/>
      <c r="N32" s="508"/>
      <c r="O32" s="172"/>
      <c r="P32" s="355"/>
      <c r="Q32" s="537"/>
      <c r="R32" s="301"/>
    </row>
    <row r="33" spans="1:18" ht="66.75" customHeight="1">
      <c r="A33" s="605" t="s">
        <v>409</v>
      </c>
      <c r="B33" s="239" t="s">
        <v>98</v>
      </c>
      <c r="C33" s="249"/>
      <c r="D33" s="925"/>
      <c r="E33" s="628" t="s">
        <v>2160</v>
      </c>
      <c r="F33" s="172" t="s">
        <v>2019</v>
      </c>
      <c r="G33" s="753"/>
      <c r="H33" s="752" t="s">
        <v>2444</v>
      </c>
      <c r="I33" s="756" t="s">
        <v>2162</v>
      </c>
      <c r="J33" s="508" t="s">
        <v>2019</v>
      </c>
      <c r="K33" s="94"/>
      <c r="L33" s="508"/>
      <c r="M33" s="355"/>
      <c r="N33" s="508"/>
      <c r="O33" s="172"/>
      <c r="P33" s="355"/>
      <c r="Q33" s="537"/>
      <c r="R33" s="301"/>
    </row>
    <row r="34" spans="1:18" ht="88.5" customHeight="1">
      <c r="A34" s="605" t="s">
        <v>410</v>
      </c>
      <c r="B34" s="239" t="s">
        <v>99</v>
      </c>
      <c r="C34" s="249"/>
      <c r="D34" s="925"/>
      <c r="E34" s="628" t="s">
        <v>2160</v>
      </c>
      <c r="F34" s="172" t="s">
        <v>2019</v>
      </c>
      <c r="G34" s="753"/>
      <c r="H34" s="752" t="s">
        <v>2446</v>
      </c>
      <c r="I34" s="756" t="s">
        <v>2163</v>
      </c>
      <c r="J34" s="508" t="s">
        <v>2019</v>
      </c>
      <c r="K34" s="94"/>
      <c r="L34" s="508"/>
      <c r="M34" s="355"/>
      <c r="N34" s="508"/>
      <c r="O34" s="172"/>
      <c r="P34" s="355"/>
      <c r="Q34" s="536"/>
      <c r="R34" s="301"/>
    </row>
    <row r="35" spans="1:18" ht="100.5" customHeight="1">
      <c r="A35" s="605" t="s">
        <v>411</v>
      </c>
      <c r="B35" s="239" t="s">
        <v>100</v>
      </c>
      <c r="C35" s="271" t="s">
        <v>250</v>
      </c>
      <c r="D35" s="926"/>
      <c r="E35" s="628" t="s">
        <v>2160</v>
      </c>
      <c r="F35" s="172" t="s">
        <v>2019</v>
      </c>
      <c r="G35" s="753"/>
      <c r="H35" s="752" t="s">
        <v>2445</v>
      </c>
      <c r="I35" s="900" t="s">
        <v>2164</v>
      </c>
      <c r="J35" s="508" t="s">
        <v>2019</v>
      </c>
      <c r="K35" s="94"/>
      <c r="L35" s="508"/>
      <c r="M35" s="355"/>
      <c r="N35" s="508"/>
      <c r="O35" s="172"/>
      <c r="P35" s="355"/>
      <c r="Q35" s="536"/>
      <c r="R35" s="301"/>
    </row>
    <row r="36" spans="1:18" ht="45" customHeight="1">
      <c r="A36" s="603" t="s">
        <v>91</v>
      </c>
      <c r="B36" s="241" t="s">
        <v>412</v>
      </c>
      <c r="C36" s="252"/>
      <c r="D36" s="253"/>
      <c r="E36" s="634"/>
      <c r="F36" s="314"/>
      <c r="G36" s="149">
        <f>IF(OR(F36="NA/SC",COUNTIF(F37:F40,"NA/SC")&gt;=2)=TRUE,"NA/SC",IF(AND(F37="",F38="",F39="",F40="")=TRUE,"",IF(COUNTIF(F37:F40,"sim")=4,4,IF(AND(COUNTIF(F37:F40,"NA/SC")=1,COUNTIF(F37:F40,"SIM")=3)=TRUE,4,IF(COUNTIF(F37:F40,"sim")&gt;=3,3,IF(COUNTIF(F37:F40,"sim")&gt;=2,2,IF(COUNTIF(F37:F40,"sim")&gt;=1,1,0)))))))</f>
        <v>4</v>
      </c>
      <c r="H36" s="755"/>
      <c r="I36" s="323"/>
      <c r="J36" s="507"/>
      <c r="K36" s="98"/>
      <c r="L36" s="507"/>
      <c r="M36" s="353" t="str">
        <f>IF(OR(L36="NA/SC",COUNTIF(L37:L40,"NA/SC")&gt;=2)=TRUE,"NA/SC",IF(AND(L37="",L38="",L39="",L40="")=TRUE,"",IF(COUNTIF(L37:L40,"sim")=4,4,IF(AND(COUNTIF(L37:L40,"NA/SC")=1,COUNTIF(L37:L40,"SIM")=3)=TRUE,4,IF(COUNTIF(L37:L40,"sim")&gt;=3,3,IF(COUNTIF(L37:L40,"sim")&gt;=2,2,IF(COUNTIF(L37:L40,"sim")&gt;=1,1,0)))))))</f>
        <v/>
      </c>
      <c r="N36" s="507"/>
      <c r="O36" s="314"/>
      <c r="P36" s="353" t="str">
        <f>IF(OR(N36="NA/SC",COUNTIF(N37:N40,"NA/SC")&gt;=2)=TRUE,"NA/SC",IF(AND(N37="",N38="",N39="",N40="")=TRUE,"",IF(COUNTIF(N37:N40,"sim")=4,4,IF(AND(COUNTIF(N37:N40,"NA/SC")=1,COUNTIF(N37:N40,"SIM")=3)=TRUE,4,IF(COUNTIF(N37:N40,"sim")&gt;=3,3,IF(COUNTIF(N37:N40,"sim")&gt;=2,2,IF(COUNTIF(N37:N40,"sim")&gt;=1,1,0)))))))</f>
        <v/>
      </c>
      <c r="Q36" s="534"/>
      <c r="R36" s="535" t="s">
        <v>949</v>
      </c>
    </row>
    <row r="37" spans="1:18" ht="162.75" customHeight="1">
      <c r="A37" s="605" t="s">
        <v>413</v>
      </c>
      <c r="B37" s="239" t="s">
        <v>414</v>
      </c>
      <c r="C37" s="271" t="s">
        <v>1250</v>
      </c>
      <c r="D37" s="918" t="s">
        <v>1828</v>
      </c>
      <c r="E37" s="628" t="s">
        <v>2160</v>
      </c>
      <c r="F37" s="172" t="s">
        <v>2019</v>
      </c>
      <c r="G37" s="147"/>
      <c r="H37" s="680" t="s">
        <v>2153</v>
      </c>
      <c r="I37" s="847" t="s">
        <v>2165</v>
      </c>
      <c r="J37" s="508"/>
      <c r="K37" s="94"/>
      <c r="L37" s="508"/>
      <c r="M37" s="355"/>
      <c r="N37" s="508"/>
      <c r="O37" s="172"/>
      <c r="P37" s="355"/>
      <c r="Q37" s="537"/>
      <c r="R37" s="301"/>
    </row>
    <row r="38" spans="1:18" ht="110.25" customHeight="1">
      <c r="A38" s="605" t="s">
        <v>415</v>
      </c>
      <c r="B38" s="239" t="s">
        <v>416</v>
      </c>
      <c r="C38" s="249" t="s">
        <v>1251</v>
      </c>
      <c r="D38" s="925"/>
      <c r="E38" s="628" t="s">
        <v>2160</v>
      </c>
      <c r="F38" s="172" t="s">
        <v>2019</v>
      </c>
      <c r="G38" s="147"/>
      <c r="H38" s="752" t="s">
        <v>2447</v>
      </c>
      <c r="I38" s="847" t="s">
        <v>2166</v>
      </c>
      <c r="J38" s="508"/>
      <c r="K38" s="94"/>
      <c r="L38" s="508"/>
      <c r="M38" s="355"/>
      <c r="N38" s="508"/>
      <c r="O38" s="172"/>
      <c r="P38" s="355"/>
      <c r="Q38" s="537"/>
      <c r="R38" s="301"/>
    </row>
    <row r="39" spans="1:18" ht="81" customHeight="1">
      <c r="A39" s="605" t="s">
        <v>417</v>
      </c>
      <c r="B39" s="239" t="s">
        <v>418</v>
      </c>
      <c r="C39" s="271" t="s">
        <v>1251</v>
      </c>
      <c r="D39" s="925"/>
      <c r="E39" s="628" t="s">
        <v>2160</v>
      </c>
      <c r="F39" s="172" t="s">
        <v>2019</v>
      </c>
      <c r="G39" s="147"/>
      <c r="H39" s="752" t="s">
        <v>2491</v>
      </c>
      <c r="I39" s="847" t="s">
        <v>2167</v>
      </c>
      <c r="J39" s="508"/>
      <c r="K39" s="94"/>
      <c r="L39" s="508"/>
      <c r="M39" s="355"/>
      <c r="N39" s="508"/>
      <c r="O39" s="172"/>
      <c r="P39" s="355"/>
      <c r="Q39" s="537"/>
      <c r="R39" s="301"/>
    </row>
    <row r="40" spans="1:18" ht="156" customHeight="1">
      <c r="A40" s="605" t="s">
        <v>419</v>
      </c>
      <c r="B40" s="239" t="s">
        <v>420</v>
      </c>
      <c r="C40" s="777" t="s">
        <v>1252</v>
      </c>
      <c r="D40" s="926"/>
      <c r="E40" s="628" t="s">
        <v>2160</v>
      </c>
      <c r="F40" s="172" t="s">
        <v>2019</v>
      </c>
      <c r="G40" s="148"/>
      <c r="H40" s="752" t="s">
        <v>2448</v>
      </c>
      <c r="I40" s="913" t="s">
        <v>2168</v>
      </c>
      <c r="J40" s="508"/>
      <c r="K40" s="99"/>
      <c r="L40" s="508"/>
      <c r="M40" s="356"/>
      <c r="N40" s="508"/>
      <c r="O40" s="172"/>
      <c r="P40" s="356"/>
      <c r="Q40" s="541"/>
      <c r="R40" s="301"/>
    </row>
    <row r="41" spans="1:18" ht="45" customHeight="1">
      <c r="A41" s="603" t="s">
        <v>92</v>
      </c>
      <c r="B41" s="241" t="s">
        <v>1207</v>
      </c>
      <c r="C41" s="252"/>
      <c r="D41" s="253"/>
      <c r="E41" s="634"/>
      <c r="F41" s="314"/>
      <c r="G41" s="152">
        <f>IF(OR(F41="NA/SC",COUNTIF(F42:F49,"NA/SC")&gt;=2)=TRUE,"NA/SC",IF(AND(F42="",F43="",F44="",F45="",F46="",F47="",F48="",F49="")=TRUE,"",IF(COUNTIF(F42:F49,"sim")=8,4,IF(AND(COUNTIF(F42:F49,"NA/SC")=1,COUNTIF(F42:F49,"SIM")=7)=TRUE,4,IF(COUNTIF(F42:F49,"sim")&gt;=6,3,IF(COUNTIF(F42:F49,"sim")&gt;=4,2,IF(COUNTIF(F42:F49,"sim")&gt;=2,1,0)))))))</f>
        <v>4</v>
      </c>
      <c r="H41" s="482"/>
      <c r="I41" s="323"/>
      <c r="J41" s="507"/>
      <c r="K41" s="98"/>
      <c r="L41" s="507"/>
      <c r="M41" s="360" t="str">
        <f>IF(OR(L41="NA/SC",COUNTIF(L42:L49,"NA/SC")&gt;=2)=TRUE,"NA/SC",IF(AND(L42="",L43="",L44="",L45="",L46="",L47="",L48="",L49="")=TRUE,"",IF(COUNTIF(L42:L49,"sim")=8,4,IF(AND(COUNTIF(L42:L49,"NA/SC")=1,COUNTIF(L42:L49,"SIM")=7)=TRUE,4,IF(COUNTIF(L42:L49,"sim")&gt;=6,3,IF(COUNTIF(L42:L49,"sim")&gt;=4,2,IF(COUNTIF(L42:L49,"sim")&gt;=2,1,0)))))))</f>
        <v/>
      </c>
      <c r="N41" s="507"/>
      <c r="O41" s="314"/>
      <c r="P41" s="360" t="str">
        <f>IF(OR(N41="NA/SC",COUNTIF(N42:N49,"NA/SC")&gt;=2)=TRUE,"NA/SC",IF(AND(N42="",N43="",N44="",N45="",N46="",N47="",N48="",N49="")=TRUE,"",IF(COUNTIF(N42:N49,"sim")=8,4,IF(AND(COUNTIF(N42:N49,"NA/SC")=1,COUNTIF(N42:N49,"SIM")=7)=TRUE,4,IF(COUNTIF(N42:N49,"sim")&gt;=6,3,IF(COUNTIF(N42:N49,"sim")&gt;=4,2,IF(COUNTIF(N42:N49,"sim")&gt;=2,1,0)))))))</f>
        <v/>
      </c>
      <c r="Q41" s="534"/>
      <c r="R41" s="535" t="s">
        <v>950</v>
      </c>
    </row>
    <row r="42" spans="1:18" ht="177.75" customHeight="1">
      <c r="A42" s="605" t="s">
        <v>421</v>
      </c>
      <c r="B42" s="243" t="s">
        <v>299</v>
      </c>
      <c r="C42" s="271" t="s">
        <v>1253</v>
      </c>
      <c r="D42" s="918" t="s">
        <v>1765</v>
      </c>
      <c r="E42" s="628" t="s">
        <v>2160</v>
      </c>
      <c r="F42" s="172" t="s">
        <v>2019</v>
      </c>
      <c r="G42" s="147"/>
      <c r="H42" s="752" t="s">
        <v>2154</v>
      </c>
      <c r="I42" s="620" t="s">
        <v>2169</v>
      </c>
      <c r="J42" s="508"/>
      <c r="K42" s="94"/>
      <c r="L42" s="508"/>
      <c r="M42" s="355"/>
      <c r="N42" s="508"/>
      <c r="O42" s="172"/>
      <c r="P42" s="355"/>
      <c r="Q42" s="537"/>
      <c r="R42" s="301"/>
    </row>
    <row r="43" spans="1:18" ht="173.25" customHeight="1">
      <c r="A43" s="605" t="s">
        <v>422</v>
      </c>
      <c r="B43" s="243" t="s">
        <v>102</v>
      </c>
      <c r="C43" s="271" t="s">
        <v>1254</v>
      </c>
      <c r="D43" s="925"/>
      <c r="E43" s="628" t="s">
        <v>2160</v>
      </c>
      <c r="F43" s="172" t="s">
        <v>2019</v>
      </c>
      <c r="G43" s="147"/>
      <c r="H43" s="752" t="s">
        <v>2155</v>
      </c>
      <c r="I43" s="620" t="s">
        <v>2170</v>
      </c>
      <c r="J43" s="508"/>
      <c r="K43" s="94"/>
      <c r="L43" s="508"/>
      <c r="M43" s="355"/>
      <c r="N43" s="508"/>
      <c r="O43" s="172"/>
      <c r="P43" s="355"/>
      <c r="Q43" s="537"/>
      <c r="R43" s="301"/>
    </row>
    <row r="44" spans="1:18" ht="132" customHeight="1">
      <c r="A44" s="605" t="s">
        <v>423</v>
      </c>
      <c r="B44" s="243" t="s">
        <v>793</v>
      </c>
      <c r="C44" s="271" t="s">
        <v>1255</v>
      </c>
      <c r="D44" s="925"/>
      <c r="E44" s="628" t="s">
        <v>2160</v>
      </c>
      <c r="F44" s="172" t="s">
        <v>2019</v>
      </c>
      <c r="G44" s="147"/>
      <c r="H44" s="752" t="s">
        <v>2156</v>
      </c>
      <c r="I44" s="620" t="s">
        <v>2171</v>
      </c>
      <c r="J44" s="508"/>
      <c r="K44" s="94"/>
      <c r="L44" s="508"/>
      <c r="M44" s="355"/>
      <c r="N44" s="508"/>
      <c r="O44" s="172"/>
      <c r="P44" s="355"/>
      <c r="Q44" s="537"/>
      <c r="R44" s="301"/>
    </row>
    <row r="45" spans="1:18" ht="96.75" customHeight="1">
      <c r="A45" s="605" t="s">
        <v>424</v>
      </c>
      <c r="B45" s="243" t="s">
        <v>425</v>
      </c>
      <c r="C45" s="271"/>
      <c r="D45" s="925"/>
      <c r="E45" s="628" t="s">
        <v>2160</v>
      </c>
      <c r="F45" s="172" t="s">
        <v>2019</v>
      </c>
      <c r="G45" s="147"/>
      <c r="H45" s="752" t="s">
        <v>2157</v>
      </c>
      <c r="I45" s="620" t="s">
        <v>2172</v>
      </c>
      <c r="J45" s="508" t="s">
        <v>2019</v>
      </c>
      <c r="K45" s="94"/>
      <c r="L45" s="508"/>
      <c r="M45" s="355"/>
      <c r="N45" s="508"/>
      <c r="O45" s="172"/>
      <c r="P45" s="355"/>
      <c r="Q45" s="537"/>
      <c r="R45" s="301"/>
    </row>
    <row r="46" spans="1:18" ht="135.75" customHeight="1">
      <c r="A46" s="605" t="s">
        <v>426</v>
      </c>
      <c r="B46" s="243" t="s">
        <v>103</v>
      </c>
      <c r="C46" s="271" t="s">
        <v>1256</v>
      </c>
      <c r="D46" s="925"/>
      <c r="E46" s="628" t="s">
        <v>2160</v>
      </c>
      <c r="F46" s="172" t="s">
        <v>2019</v>
      </c>
      <c r="G46" s="147"/>
      <c r="H46" s="752" t="s">
        <v>2449</v>
      </c>
      <c r="I46" s="620" t="s">
        <v>2173</v>
      </c>
      <c r="J46" s="508" t="s">
        <v>2019</v>
      </c>
      <c r="K46" s="94"/>
      <c r="L46" s="508"/>
      <c r="M46" s="355"/>
      <c r="N46" s="508"/>
      <c r="O46" s="172"/>
      <c r="P46" s="355"/>
      <c r="Q46" s="537"/>
      <c r="R46" s="301"/>
    </row>
    <row r="47" spans="1:18" ht="65.099999999999994" customHeight="1">
      <c r="A47" s="605" t="s">
        <v>427</v>
      </c>
      <c r="B47" s="243" t="s">
        <v>794</v>
      </c>
      <c r="C47" s="271" t="s">
        <v>1257</v>
      </c>
      <c r="D47" s="925"/>
      <c r="E47" s="628" t="s">
        <v>2160</v>
      </c>
      <c r="F47" s="172" t="s">
        <v>2019</v>
      </c>
      <c r="G47" s="147"/>
      <c r="H47" s="752" t="s">
        <v>2158</v>
      </c>
      <c r="I47" s="620" t="s">
        <v>2175</v>
      </c>
      <c r="J47" s="508" t="s">
        <v>2019</v>
      </c>
      <c r="K47" s="94"/>
      <c r="L47" s="508"/>
      <c r="M47" s="355"/>
      <c r="N47" s="508"/>
      <c r="O47" s="172"/>
      <c r="P47" s="355"/>
      <c r="Q47" s="537"/>
      <c r="R47" s="301"/>
    </row>
    <row r="48" spans="1:18" ht="84" customHeight="1">
      <c r="A48" s="605" t="s">
        <v>428</v>
      </c>
      <c r="B48" s="243" t="s">
        <v>297</v>
      </c>
      <c r="C48" s="271" t="s">
        <v>237</v>
      </c>
      <c r="D48" s="925"/>
      <c r="E48" s="628" t="s">
        <v>2160</v>
      </c>
      <c r="F48" s="172" t="s">
        <v>2019</v>
      </c>
      <c r="G48" s="147"/>
      <c r="H48" s="752" t="s">
        <v>2450</v>
      </c>
      <c r="I48" s="620" t="s">
        <v>2174</v>
      </c>
      <c r="J48" s="508" t="s">
        <v>2019</v>
      </c>
      <c r="K48" s="94"/>
      <c r="L48" s="508"/>
      <c r="M48" s="355"/>
      <c r="N48" s="508"/>
      <c r="O48" s="172"/>
      <c r="P48" s="355"/>
      <c r="Q48" s="537"/>
      <c r="R48" s="301"/>
    </row>
    <row r="49" spans="1:18" ht="65.099999999999994" customHeight="1">
      <c r="A49" s="605" t="s">
        <v>429</v>
      </c>
      <c r="B49" s="243" t="s">
        <v>430</v>
      </c>
      <c r="C49" s="271"/>
      <c r="D49" s="926"/>
      <c r="E49" s="628" t="s">
        <v>2160</v>
      </c>
      <c r="F49" s="172" t="s">
        <v>2019</v>
      </c>
      <c r="G49" s="147"/>
      <c r="H49" s="680" t="s">
        <v>2451</v>
      </c>
      <c r="I49" s="847" t="s">
        <v>2176</v>
      </c>
      <c r="J49" s="508"/>
      <c r="K49" s="94"/>
      <c r="L49" s="508"/>
      <c r="M49" s="355"/>
      <c r="N49" s="508"/>
      <c r="O49" s="172"/>
      <c r="P49" s="355"/>
      <c r="Q49" s="537"/>
      <c r="R49" s="301"/>
    </row>
    <row r="50" spans="1:18" ht="45" customHeight="1">
      <c r="A50" s="603" t="s">
        <v>298</v>
      </c>
      <c r="B50" s="241" t="s">
        <v>1208</v>
      </c>
      <c r="C50" s="761"/>
      <c r="D50" s="254"/>
      <c r="E50" s="647"/>
      <c r="F50" s="314"/>
      <c r="G50" s="149">
        <f>IF(OR(F50="NA/SC",COUNTIF(F51:F54,"NA/SC")&gt;=2)=TRUE,"NA/SC",IF(AND(F51="",F52="",F53="",F54="")=TRUE,"",IF(COUNTIF(F51:F54,"sim")=4,4,IF(AND(COUNTIF(F51:F54,"NA/SC")=1,COUNTIF(F51:F54,"SIM")=3)=TRUE,4,IF(COUNTIF(F51:F54,"sim")&gt;=3,3,IF(COUNTIF(F51:F54,"sim")&gt;=2,2,IF(COUNTIF(F51:F54,"sim")&gt;=1,1,0)))))))</f>
        <v>4</v>
      </c>
      <c r="H50" s="682"/>
      <c r="I50" s="322"/>
      <c r="J50" s="507"/>
      <c r="K50" s="97"/>
      <c r="L50" s="507"/>
      <c r="M50" s="353" t="str">
        <f>IF(OR(L50="NA/SC",COUNTIF(L51:L54,"NA/SC")&gt;=2)=TRUE,"NA/SC",IF(AND(L51="",L52="",L53="",L54="")=TRUE,"",IF(COUNTIF(L51:L54,"sim")=4,4,IF(AND(COUNTIF(L51:L54,"NA/SC")=1,COUNTIF(L51:L54,"SIM")=3)=TRUE,4,IF(COUNTIF(L51:L54,"sim")&gt;=3,3,IF(COUNTIF(L51:L54,"sim")&gt;=2,2,IF(COUNTIF(L51:L54,"sim")&gt;=1,1,0)))))))</f>
        <v/>
      </c>
      <c r="N50" s="507"/>
      <c r="O50" s="314"/>
      <c r="P50" s="353" t="str">
        <f>IF(OR(N50="NA/SC",COUNTIF(N51:N54,"NA/SC")&gt;=2)=TRUE,"NA/SC",IF(AND(N51="",N52="",N53="",N54="")=TRUE,"",IF(COUNTIF(N51:N54,"sim")=4,4,IF(AND(COUNTIF(N51:N54,"NA/SC")=1,COUNTIF(N51:N54,"SIM")=3)=TRUE,4,IF(COUNTIF(N51:N54,"sim")&gt;=3,3,IF(COUNTIF(N51:N54,"sim")&gt;=2,2,IF(COUNTIF(N51:N54,"sim")&gt;=1,1,0)))))))</f>
        <v/>
      </c>
      <c r="Q50" s="534"/>
      <c r="R50" s="535" t="s">
        <v>951</v>
      </c>
    </row>
    <row r="51" spans="1:18" ht="193.5" customHeight="1">
      <c r="A51" s="605" t="s">
        <v>431</v>
      </c>
      <c r="B51" s="239" t="s">
        <v>299</v>
      </c>
      <c r="C51" s="271" t="s">
        <v>1258</v>
      </c>
      <c r="D51" s="918" t="s">
        <v>1766</v>
      </c>
      <c r="E51" s="628" t="s">
        <v>2160</v>
      </c>
      <c r="F51" s="172" t="s">
        <v>2019</v>
      </c>
      <c r="G51" s="148"/>
      <c r="H51" s="912" t="s">
        <v>2524</v>
      </c>
      <c r="I51" s="847" t="s">
        <v>2177</v>
      </c>
      <c r="J51" s="508" t="s">
        <v>2019</v>
      </c>
      <c r="K51" s="94"/>
      <c r="L51" s="508"/>
      <c r="M51" s="356"/>
      <c r="N51" s="508"/>
      <c r="O51" s="172"/>
      <c r="P51" s="356"/>
      <c r="Q51" s="541"/>
      <c r="R51" s="301"/>
    </row>
    <row r="52" spans="1:18" ht="150" customHeight="1">
      <c r="A52" s="605" t="s">
        <v>432</v>
      </c>
      <c r="B52" s="239" t="s">
        <v>104</v>
      </c>
      <c r="C52" s="271" t="s">
        <v>1259</v>
      </c>
      <c r="D52" s="925"/>
      <c r="E52" s="628" t="s">
        <v>2160</v>
      </c>
      <c r="F52" s="172" t="s">
        <v>2019</v>
      </c>
      <c r="G52" s="148"/>
      <c r="H52" s="912" t="s">
        <v>2525</v>
      </c>
      <c r="I52" s="847" t="s">
        <v>2178</v>
      </c>
      <c r="J52" s="508" t="s">
        <v>2019</v>
      </c>
      <c r="K52" s="94"/>
      <c r="L52" s="508"/>
      <c r="M52" s="356"/>
      <c r="N52" s="508"/>
      <c r="O52" s="172"/>
      <c r="P52" s="356"/>
      <c r="Q52" s="538"/>
      <c r="R52" s="301"/>
    </row>
    <row r="53" spans="1:18" ht="139.5" customHeight="1">
      <c r="A53" s="605" t="s">
        <v>433</v>
      </c>
      <c r="B53" s="239" t="s">
        <v>795</v>
      </c>
      <c r="C53" s="271" t="s">
        <v>1260</v>
      </c>
      <c r="D53" s="925"/>
      <c r="E53" s="628" t="s">
        <v>2160</v>
      </c>
      <c r="F53" s="172" t="s">
        <v>2019</v>
      </c>
      <c r="G53" s="148"/>
      <c r="H53" s="752" t="s">
        <v>2159</v>
      </c>
      <c r="I53" s="620" t="s">
        <v>2179</v>
      </c>
      <c r="J53" s="508" t="s">
        <v>2019</v>
      </c>
      <c r="K53" s="94"/>
      <c r="L53" s="508"/>
      <c r="M53" s="356"/>
      <c r="N53" s="508"/>
      <c r="O53" s="172"/>
      <c r="P53" s="356"/>
      <c r="Q53" s="541"/>
      <c r="R53" s="301"/>
    </row>
    <row r="54" spans="1:18" ht="181.5" customHeight="1">
      <c r="A54" s="605" t="s">
        <v>434</v>
      </c>
      <c r="B54" s="239" t="s">
        <v>435</v>
      </c>
      <c r="C54" s="271" t="s">
        <v>1261</v>
      </c>
      <c r="D54" s="926"/>
      <c r="E54" s="628" t="s">
        <v>2160</v>
      </c>
      <c r="F54" s="172" t="s">
        <v>2019</v>
      </c>
      <c r="G54" s="148"/>
      <c r="H54" s="912" t="s">
        <v>2522</v>
      </c>
      <c r="I54" s="847" t="s">
        <v>2180</v>
      </c>
      <c r="J54" s="508"/>
      <c r="K54" s="94"/>
      <c r="L54" s="508"/>
      <c r="M54" s="356"/>
      <c r="N54" s="508"/>
      <c r="O54" s="172"/>
      <c r="P54" s="356"/>
      <c r="Q54" s="541"/>
      <c r="R54" s="301"/>
    </row>
    <row r="55" spans="1:18" ht="45" customHeight="1">
      <c r="A55" s="935" t="s">
        <v>288</v>
      </c>
      <c r="B55" s="936"/>
      <c r="C55" s="762"/>
      <c r="D55" s="255"/>
      <c r="E55" s="648"/>
      <c r="F55" s="184"/>
      <c r="G55" s="153"/>
      <c r="H55" s="683"/>
      <c r="I55" s="324"/>
      <c r="J55" s="510"/>
      <c r="K55" s="100"/>
      <c r="L55" s="510"/>
      <c r="M55" s="361"/>
      <c r="N55" s="510"/>
      <c r="O55" s="184"/>
      <c r="P55" s="361"/>
      <c r="Q55" s="542"/>
      <c r="R55" s="543"/>
    </row>
    <row r="56" spans="1:18" ht="45" customHeight="1">
      <c r="A56" s="604" t="s">
        <v>289</v>
      </c>
      <c r="B56" s="247" t="s">
        <v>130</v>
      </c>
      <c r="C56" s="776"/>
      <c r="D56" s="235"/>
      <c r="E56" s="643"/>
      <c r="F56" s="170"/>
      <c r="G56" s="145">
        <f>IF(F56="NA/SC","NÃO AVALIADO",IF(AND(G58="NA/SC",G63="NA/SC")=TRUE,"NÃO AVALIADO",IF(AND(G58="",G63="")=TRUE,"",IF(AVERAGE(G58,G63)-INT(AVERAGE(G58,G63))&lt;=0.5,INT(AVERAGE(G58,G63)),INT(AVERAGE(G58,G63))+1))))</f>
        <v>2</v>
      </c>
      <c r="H56" s="684"/>
      <c r="I56" s="345"/>
      <c r="J56" s="505"/>
      <c r="K56" s="135"/>
      <c r="L56" s="505"/>
      <c r="M56" s="351" t="str">
        <f>IF(L56="NA/SC","NÃO AVALIADO",IF(AND(M58="NA/SC",M63="NA/SC")=TRUE,"NÃO AVALIADO",IF(AND(M58="",M63="")=TRUE,"",IF(AVERAGE(M58,M63)-INT(AVERAGE(M58,M63))&lt;=0.5,INT(AVERAGE(M58,M63)),INT(AVERAGE(M58,M63))+1))))</f>
        <v/>
      </c>
      <c r="N56" s="505"/>
      <c r="O56" s="170"/>
      <c r="P56" s="351" t="str">
        <f>IF(N56="NA/SC","NÃO AVALIADO",IF(AND(P58="NA/SC",P63="NA/SC")=TRUE,"NÃO AVALIADO",IF(AND(P58="",P63="")=TRUE,"",IF(AVERAGE(P58,P63)-INT(AVERAGE(P58,P63))&lt;=0.5,INT(AVERAGE(P58,P63)),INT(AVERAGE(P58,P63))+1))))</f>
        <v/>
      </c>
      <c r="Q56" s="531"/>
      <c r="R56" s="532" t="s">
        <v>952</v>
      </c>
    </row>
    <row r="57" spans="1:18" ht="21">
      <c r="A57" s="605" t="s">
        <v>85</v>
      </c>
      <c r="B57" s="248" t="s">
        <v>86</v>
      </c>
      <c r="C57" s="763"/>
      <c r="D57" s="256"/>
      <c r="E57" s="644"/>
      <c r="F57" s="171"/>
      <c r="G57" s="146"/>
      <c r="H57" s="483"/>
      <c r="I57" s="318"/>
      <c r="J57" s="506"/>
      <c r="K57" s="92"/>
      <c r="L57" s="506"/>
      <c r="M57" s="358"/>
      <c r="N57" s="506"/>
      <c r="O57" s="171"/>
      <c r="P57" s="358"/>
      <c r="Q57" s="533"/>
      <c r="R57" s="301"/>
    </row>
    <row r="58" spans="1:18" ht="45" customHeight="1">
      <c r="A58" s="603" t="s">
        <v>94</v>
      </c>
      <c r="B58" s="241" t="s">
        <v>1209</v>
      </c>
      <c r="C58" s="252"/>
      <c r="D58" s="253"/>
      <c r="E58" s="634"/>
      <c r="F58" s="314"/>
      <c r="G58" s="149">
        <f>IF(OR(F58="NA/SC",COUNTIF(F59:F62,"NA/SC")&gt;=2)=TRUE,"NA/SC",IF(AND(F59="",F60="",F61="",F62="")=TRUE,"",IF(COUNTIF(F59:F62,"sim")=4,4,IF(AND(COUNTIF(F59:F62,"NA/SC")=1,COUNTIF(F59:F62,"SIM")=3)=TRUE,4,IF(COUNTIF(F59:F62,"sim")&gt;=3,3,IF(COUNTIF(F59:F62,"sim")&gt;=2,2,IF(COUNTIF(F59:F62,"sim")&gt;=1,1,0)))))))</f>
        <v>0</v>
      </c>
      <c r="H58" s="482"/>
      <c r="I58" s="323"/>
      <c r="J58" s="507"/>
      <c r="K58" s="98"/>
      <c r="L58" s="507"/>
      <c r="M58" s="353" t="str">
        <f>IF(OR(L58="NA/SC",COUNTIF(L59:L62,"NA/SC")&gt;=2)=TRUE,"NA/SC",IF(AND(L59="",L60="",L61="",L62="")=TRUE,"",IF(COUNTIF(L59:L62,"sim")=4,4,IF(AND(COUNTIF(L59:L62,"NA/SC")=1,COUNTIF(L59:L62,"SIM")=3)=TRUE,4,IF(COUNTIF(L59:L62,"sim")&gt;=3,3,IF(COUNTIF(L59:L62,"sim")&gt;=2,2,IF(COUNTIF(L59:L62,"sim")&gt;=1,1,0)))))))</f>
        <v/>
      </c>
      <c r="N58" s="507"/>
      <c r="O58" s="314"/>
      <c r="P58" s="353" t="str">
        <f>IF(OR(N58="NA/SC",COUNTIF(N59:N62,"NA/SC")&gt;=2)=TRUE,"NA/SC",IF(AND(N59="",N60="",N61="",N62="")=TRUE,"",IF(COUNTIF(N59:N62,"sim")=4,4,IF(AND(COUNTIF(N59:N62,"NA/SC")=1,COUNTIF(N59:N62,"SIM")=3)=TRUE,4,IF(COUNTIF(N59:N62,"sim")&gt;=3,3,IF(COUNTIF(N59:N62,"sim")&gt;=2,2,IF(COUNTIF(N59:N62,"sim")&gt;=1,1,0)))))))</f>
        <v/>
      </c>
      <c r="Q58" s="534"/>
      <c r="R58" s="535" t="s">
        <v>953</v>
      </c>
    </row>
    <row r="59" spans="1:18" ht="93" customHeight="1">
      <c r="A59" s="605" t="s">
        <v>436</v>
      </c>
      <c r="B59" s="239" t="s">
        <v>1368</v>
      </c>
      <c r="C59" s="271" t="s">
        <v>1262</v>
      </c>
      <c r="D59" s="918" t="s">
        <v>1824</v>
      </c>
      <c r="E59" s="630" t="s">
        <v>2021</v>
      </c>
      <c r="F59" s="172" t="s">
        <v>2020</v>
      </c>
      <c r="G59" s="148"/>
      <c r="H59" s="480"/>
      <c r="I59" s="320"/>
      <c r="J59" s="508" t="s">
        <v>2020</v>
      </c>
      <c r="K59" s="94"/>
      <c r="L59" s="508"/>
      <c r="M59" s="356"/>
      <c r="N59" s="508"/>
      <c r="O59" s="172"/>
      <c r="P59" s="356"/>
      <c r="Q59" s="538"/>
      <c r="R59" s="301"/>
    </row>
    <row r="60" spans="1:18" ht="65.099999999999994" customHeight="1">
      <c r="A60" s="605" t="s">
        <v>437</v>
      </c>
      <c r="B60" s="239" t="s">
        <v>1369</v>
      </c>
      <c r="C60" s="271" t="s">
        <v>1263</v>
      </c>
      <c r="D60" s="925"/>
      <c r="E60" s="630" t="s">
        <v>2021</v>
      </c>
      <c r="F60" s="172" t="s">
        <v>2020</v>
      </c>
      <c r="G60" s="148"/>
      <c r="H60" s="480"/>
      <c r="I60" s="320"/>
      <c r="J60" s="508" t="s">
        <v>2020</v>
      </c>
      <c r="K60" s="94"/>
      <c r="L60" s="508"/>
      <c r="M60" s="356"/>
      <c r="N60" s="508"/>
      <c r="O60" s="172"/>
      <c r="P60" s="356"/>
      <c r="Q60" s="538"/>
      <c r="R60" s="301"/>
    </row>
    <row r="61" spans="1:18" ht="65.099999999999994" customHeight="1">
      <c r="A61" s="605" t="s">
        <v>438</v>
      </c>
      <c r="B61" s="239" t="s">
        <v>132</v>
      </c>
      <c r="C61" s="271" t="s">
        <v>1263</v>
      </c>
      <c r="D61" s="925"/>
      <c r="E61" s="630" t="s">
        <v>2021</v>
      </c>
      <c r="F61" s="172" t="s">
        <v>2020</v>
      </c>
      <c r="G61" s="148"/>
      <c r="H61" s="480"/>
      <c r="I61" s="320"/>
      <c r="J61" s="508" t="s">
        <v>2020</v>
      </c>
      <c r="K61" s="94"/>
      <c r="L61" s="508"/>
      <c r="M61" s="356"/>
      <c r="N61" s="508"/>
      <c r="O61" s="172"/>
      <c r="P61" s="356"/>
      <c r="Q61" s="538"/>
      <c r="R61" s="301"/>
    </row>
    <row r="62" spans="1:18" ht="75" customHeight="1">
      <c r="A62" s="605" t="s">
        <v>439</v>
      </c>
      <c r="B62" s="239" t="s">
        <v>1370</v>
      </c>
      <c r="C62" s="271" t="s">
        <v>1264</v>
      </c>
      <c r="D62" s="926"/>
      <c r="E62" s="630" t="s">
        <v>2021</v>
      </c>
      <c r="F62" s="172" t="s">
        <v>2020</v>
      </c>
      <c r="G62" s="148"/>
      <c r="H62" s="480"/>
      <c r="I62" s="320"/>
      <c r="J62" s="508" t="s">
        <v>2020</v>
      </c>
      <c r="K62" s="94"/>
      <c r="L62" s="508"/>
      <c r="M62" s="356"/>
      <c r="N62" s="508"/>
      <c r="O62" s="172"/>
      <c r="P62" s="356"/>
      <c r="Q62" s="538"/>
      <c r="R62" s="301"/>
    </row>
    <row r="63" spans="1:18" ht="45" customHeight="1">
      <c r="A63" s="603" t="s">
        <v>95</v>
      </c>
      <c r="B63" s="241" t="s">
        <v>1203</v>
      </c>
      <c r="C63" s="252"/>
      <c r="D63" s="245"/>
      <c r="E63" s="646"/>
      <c r="F63" s="314"/>
      <c r="G63" s="149">
        <f>IF(OR(F63="NA/SC",COUNTIF(F64:F67,"NA/SC")&gt;=2)=TRUE,"NA/SC",IF(AND(F64="",F65="",F66="",F67="")=TRUE,"",IF(COUNTIF(F64:F67,"sim")=4,4,IF(AND(COUNTIF(F64:F67,"NA/SC")=1,COUNTIF(F64:F67,"SIM")=3)=TRUE,4,IF(COUNTIF(F64:F67,"sim")&gt;=3,3,IF(COUNTIF(F64:F67,"sim")&gt;=2,2,IF(COUNTIF(F64:F67,"sim")&gt;=1,1,0)))))))</f>
        <v>4</v>
      </c>
      <c r="H63" s="481"/>
      <c r="I63" s="323"/>
      <c r="J63" s="507"/>
      <c r="K63" s="98"/>
      <c r="L63" s="507"/>
      <c r="M63" s="353" t="str">
        <f>IF(OR(L63="NA/SC",COUNTIF(L64:L67,"NA/SC")&gt;=2)=TRUE,"NA/SC",IF(AND(L64="",L65="",L66="",L67="")=TRUE,"",IF(COUNTIF(L64:L67,"sim")=4,4,IF(AND(COUNTIF(L64:L67,"NA/SC")=1,COUNTIF(L64:L67,"SIM")=3)=TRUE,4,IF(COUNTIF(L64:L67,"sim")&gt;=3,3,IF(COUNTIF(L64:L67,"sim")&gt;=2,2,IF(COUNTIF(L64:L67,"sim")&gt;=1,1,0)))))))</f>
        <v/>
      </c>
      <c r="N63" s="507"/>
      <c r="O63" s="314"/>
      <c r="P63" s="353" t="str">
        <f>IF(OR(N63="NA/SC",COUNTIF(N64:N67,"NA/SC")&gt;=2)=TRUE,"NA/SC",IF(AND(N64="",N65="",N66="",N67="")=TRUE,"",IF(COUNTIF(N64:N67,"sim")=4,4,IF(AND(COUNTIF(N64:N67,"NA/SC")=1,COUNTIF(N64:N67,"SIM")=3)=TRUE,4,IF(COUNTIF(N64:N67,"sim")&gt;=3,3,IF(COUNTIF(N64:N67,"sim")&gt;=2,2,IF(COUNTIF(N64:N67,"sim")&gt;=1,1,0)))))))</f>
        <v/>
      </c>
      <c r="Q63" s="534"/>
      <c r="R63" s="535" t="s">
        <v>954</v>
      </c>
    </row>
    <row r="64" spans="1:18" ht="96.75" customHeight="1">
      <c r="A64" s="605" t="s">
        <v>440</v>
      </c>
      <c r="B64" s="239" t="s">
        <v>1371</v>
      </c>
      <c r="C64" s="271" t="s">
        <v>1265</v>
      </c>
      <c r="D64" s="918" t="s">
        <v>1825</v>
      </c>
      <c r="E64" s="630" t="s">
        <v>2021</v>
      </c>
      <c r="F64" s="172" t="s">
        <v>2019</v>
      </c>
      <c r="G64" s="147"/>
      <c r="H64" s="680" t="s">
        <v>1992</v>
      </c>
      <c r="I64" s="620" t="s">
        <v>1999</v>
      </c>
      <c r="J64" s="508" t="s">
        <v>2019</v>
      </c>
      <c r="K64" s="94"/>
      <c r="L64" s="508"/>
      <c r="M64" s="355"/>
      <c r="N64" s="508"/>
      <c r="O64" s="172"/>
      <c r="P64" s="355"/>
      <c r="Q64" s="536"/>
      <c r="R64" s="301"/>
    </row>
    <row r="65" spans="1:18" ht="80.25" customHeight="1">
      <c r="A65" s="605" t="s">
        <v>441</v>
      </c>
      <c r="B65" s="239" t="s">
        <v>1372</v>
      </c>
      <c r="C65" s="271" t="s">
        <v>1266</v>
      </c>
      <c r="D65" s="925"/>
      <c r="E65" s="630" t="s">
        <v>2021</v>
      </c>
      <c r="F65" s="172" t="s">
        <v>2019</v>
      </c>
      <c r="G65" s="148"/>
      <c r="H65" s="680" t="s">
        <v>2115</v>
      </c>
      <c r="I65" s="903" t="s">
        <v>2208</v>
      </c>
      <c r="J65" s="508"/>
      <c r="K65" s="94"/>
      <c r="L65" s="508"/>
      <c r="M65" s="356"/>
      <c r="N65" s="508"/>
      <c r="O65" s="172"/>
      <c r="P65" s="356"/>
      <c r="Q65" s="538"/>
      <c r="R65" s="301"/>
    </row>
    <row r="66" spans="1:18" ht="77.25" customHeight="1">
      <c r="A66" s="605" t="s">
        <v>442</v>
      </c>
      <c r="B66" s="239" t="s">
        <v>132</v>
      </c>
      <c r="C66" s="271" t="s">
        <v>1267</v>
      </c>
      <c r="D66" s="925"/>
      <c r="E66" s="630" t="s">
        <v>2021</v>
      </c>
      <c r="F66" s="172" t="s">
        <v>2019</v>
      </c>
      <c r="G66" s="147"/>
      <c r="H66" s="680" t="s">
        <v>2116</v>
      </c>
      <c r="I66" s="903" t="s">
        <v>2208</v>
      </c>
      <c r="J66" s="508"/>
      <c r="K66" s="94"/>
      <c r="L66" s="508"/>
      <c r="M66" s="355"/>
      <c r="N66" s="508"/>
      <c r="O66" s="172"/>
      <c r="P66" s="355"/>
      <c r="Q66" s="536"/>
      <c r="R66" s="301"/>
    </row>
    <row r="67" spans="1:18" ht="102" customHeight="1">
      <c r="A67" s="605" t="s">
        <v>443</v>
      </c>
      <c r="B67" s="239" t="s">
        <v>1370</v>
      </c>
      <c r="C67" s="271" t="s">
        <v>1264</v>
      </c>
      <c r="D67" s="926"/>
      <c r="E67" s="630" t="s">
        <v>2021</v>
      </c>
      <c r="F67" s="172" t="s">
        <v>2019</v>
      </c>
      <c r="G67" s="147"/>
      <c r="H67" s="742" t="s">
        <v>2460</v>
      </c>
      <c r="I67" s="847" t="s">
        <v>2461</v>
      </c>
      <c r="J67" s="508"/>
      <c r="K67" s="94"/>
      <c r="L67" s="508"/>
      <c r="M67" s="355"/>
      <c r="N67" s="508"/>
      <c r="O67" s="172"/>
      <c r="P67" s="355"/>
      <c r="Q67" s="536"/>
      <c r="R67" s="301"/>
    </row>
    <row r="68" spans="1:18" ht="45" customHeight="1">
      <c r="A68" s="604" t="s">
        <v>290</v>
      </c>
      <c r="B68" s="247" t="s">
        <v>135</v>
      </c>
      <c r="C68" s="776"/>
      <c r="D68" s="235"/>
      <c r="E68" s="643"/>
      <c r="F68" s="174"/>
      <c r="G68" s="145">
        <f>IF(F68="NA/SC","NÃO AVALIADO",IF(OR(AND(G70="NA/SC",G77="NA/SC")=TRUE,AND(G70="NA/SC",G82="NA/SC")=TRUE,AND(G77="NA/SC",G82="NA/SC")=TRUE)=TRUE,"NÃO AVALIADO",IF(AND(G70="",G77="",G82="")=TRUE,"",IF(AVERAGE(G70,G77,G82)-INT(AVERAGE(G70,G77,G82))&lt;=0.5,INT(AVERAGE(G70,G77,G82)),INT(AVERAGE(G70,G77,G82))+1))))</f>
        <v>4</v>
      </c>
      <c r="H68" s="684"/>
      <c r="I68" s="345"/>
      <c r="J68" s="505"/>
      <c r="K68" s="135"/>
      <c r="L68" s="511"/>
      <c r="M68" s="351" t="str">
        <f>IF(L68="NA/SC","NÃO AVALIADO",IF(OR(AND(M70="NA/SC",M77="NA/SC")=TRUE,AND(M70="NA/SC",M82="NA/SC")=TRUE,AND(M77="NA/SC",M82="NA/SC")=TRUE)=TRUE,"NÃO AVALIADO",IF(AND(M70="",M77="",M82="")=TRUE,"",IF(AVERAGE(M70,M77,M82)-INT(AVERAGE(M70,M77,M82))&lt;=0.5,INT(AVERAGE(M70,M77,M82)),INT(AVERAGE(M70,M77,M82))+1))))</f>
        <v/>
      </c>
      <c r="N68" s="511"/>
      <c r="O68" s="174"/>
      <c r="P68" s="351" t="str">
        <f>IF(N68="NA/SC","NÃO AVALIADO",IF(OR(AND(P70="NA/SC",P77="NA/SC")=TRUE,AND(P70="NA/SC",P82="NA/SC")=TRUE,AND(P77="NA/SC",P82="NA/SC")=TRUE)=TRUE,"NÃO AVALIADO",IF(AND(P70="",P77="",P82="")=TRUE,"",IF(AVERAGE(P70,P77,P82)-INT(AVERAGE(P70,P77,P82))&lt;=0.5,INT(AVERAGE(P70,P77,P82)),INT(AVERAGE(P70,P77,P82))+1))))</f>
        <v/>
      </c>
      <c r="Q68" s="531"/>
      <c r="R68" s="532" t="s">
        <v>955</v>
      </c>
    </row>
    <row r="69" spans="1:18" ht="21">
      <c r="A69" s="605" t="s">
        <v>85</v>
      </c>
      <c r="B69" s="248" t="s">
        <v>86</v>
      </c>
      <c r="C69" s="778"/>
      <c r="D69" s="257"/>
      <c r="E69" s="644"/>
      <c r="F69" s="171"/>
      <c r="G69" s="146"/>
      <c r="H69" s="483"/>
      <c r="I69" s="318"/>
      <c r="J69" s="506"/>
      <c r="K69" s="92"/>
      <c r="L69" s="506"/>
      <c r="M69" s="358"/>
      <c r="N69" s="506"/>
      <c r="O69" s="171"/>
      <c r="P69" s="358"/>
      <c r="Q69" s="533"/>
      <c r="R69" s="301"/>
    </row>
    <row r="70" spans="1:18" ht="45" customHeight="1">
      <c r="A70" s="603" t="s">
        <v>97</v>
      </c>
      <c r="B70" s="241" t="s">
        <v>1204</v>
      </c>
      <c r="C70" s="252"/>
      <c r="D70" s="245"/>
      <c r="E70" s="646"/>
      <c r="F70" s="314"/>
      <c r="G70" s="152">
        <f>IF(OR(F70="NA/SC",COUNTIF(F71:F76,"NA/SC")&gt;=2)=TRUE,"NA/SC",IF(AND(F71="",F72="",F73="",F74="",F75="",F76="")=TRUE,"",IF(COUNTIF(F71:F76,"sim")=6,4,IF(AND(COUNTIF(F71:F76,"NA/SC")=1,COUNTIF(F71:F76,"SIM")=5)=TRUE,4,IF(COUNTIF(F71:F76,"sim")&gt;=4,3,IF(COUNTIF(F71:F76,"sim")&gt;=2,2,IF(COUNTIF(F71:F76,"sim")&gt;=1,1,0)))))))</f>
        <v>4</v>
      </c>
      <c r="H70" s="481"/>
      <c r="I70" s="323"/>
      <c r="J70" s="507"/>
      <c r="K70" s="98"/>
      <c r="L70" s="507"/>
      <c r="M70" s="360" t="str">
        <f>IF(OR(L70="NA/SC",COUNTIF(L71:L76,"NA/SC")&gt;=2)=TRUE,"NA/SC",IF(AND(L71="",L72="",L73="",L74="",L75="",L76="")=TRUE,"",IF(COUNTIF(L71:L76,"sim")=6,4,IF(AND(COUNTIF(L71:L76,"NA/SC")=1,COUNTIF(L71:L76,"SIM")=5)=TRUE,4,IF(COUNTIF(L71:L76,"sim")&gt;=4,3,IF(COUNTIF(L71:L76,"sim")&gt;=2,2,IF(COUNTIF(L71:L76,"sim")&gt;=1,1,0)))))))</f>
        <v/>
      </c>
      <c r="N70" s="507"/>
      <c r="O70" s="314"/>
      <c r="P70" s="360" t="str">
        <f>IF(OR(N70="NA/SC",COUNTIF(N71:N76,"NA/SC")&gt;=2)=TRUE,"NA/SC",IF(AND(N71="",N72="",N73="",N74="",N75="",N76="")=TRUE,"",IF(COUNTIF(N71:N76,"sim")=6,4,IF(AND(COUNTIF(N71:N76,"NA/SC")=1,COUNTIF(N71:N76,"SIM")=5)=TRUE,4,IF(COUNTIF(N71:N76,"sim")&gt;=4,3,IF(COUNTIF(N71:N76,"sim")&gt;=2,2,IF(COUNTIF(N71:N76,"sim")&gt;=1,1,0)))))))</f>
        <v/>
      </c>
      <c r="Q70" s="534"/>
      <c r="R70" s="535" t="s">
        <v>956</v>
      </c>
    </row>
    <row r="71" spans="1:18" ht="105.75" customHeight="1">
      <c r="A71" s="605" t="s">
        <v>444</v>
      </c>
      <c r="B71" s="239" t="s">
        <v>1373</v>
      </c>
      <c r="C71" s="271" t="s">
        <v>1268</v>
      </c>
      <c r="D71" s="918" t="s">
        <v>1767</v>
      </c>
      <c r="E71" s="628" t="s">
        <v>2132</v>
      </c>
      <c r="F71" s="172" t="s">
        <v>2019</v>
      </c>
      <c r="G71" s="147"/>
      <c r="H71" s="746" t="s">
        <v>2452</v>
      </c>
      <c r="I71" s="847" t="s">
        <v>2462</v>
      </c>
      <c r="J71" s="508" t="s">
        <v>2019</v>
      </c>
      <c r="K71" s="94"/>
      <c r="L71" s="508"/>
      <c r="M71" s="355"/>
      <c r="N71" s="508"/>
      <c r="O71" s="172"/>
      <c r="P71" s="355"/>
      <c r="Q71" s="544"/>
      <c r="R71" s="301"/>
    </row>
    <row r="72" spans="1:18" ht="105.75" customHeight="1">
      <c r="A72" s="605" t="s">
        <v>445</v>
      </c>
      <c r="B72" s="239" t="s">
        <v>1374</v>
      </c>
      <c r="C72" s="271"/>
      <c r="D72" s="925"/>
      <c r="E72" s="628" t="s">
        <v>2132</v>
      </c>
      <c r="F72" s="172" t="s">
        <v>2019</v>
      </c>
      <c r="G72" s="147"/>
      <c r="H72" s="746" t="s">
        <v>2130</v>
      </c>
      <c r="I72" s="847" t="s">
        <v>2131</v>
      </c>
      <c r="J72" s="508" t="s">
        <v>2019</v>
      </c>
      <c r="K72" s="94"/>
      <c r="L72" s="508"/>
      <c r="M72" s="355"/>
      <c r="N72" s="508"/>
      <c r="O72" s="172"/>
      <c r="P72" s="355"/>
      <c r="Q72" s="544"/>
      <c r="R72" s="301"/>
    </row>
    <row r="73" spans="1:18" ht="117.75" customHeight="1">
      <c r="A73" s="605" t="s">
        <v>446</v>
      </c>
      <c r="B73" s="239" t="s">
        <v>1375</v>
      </c>
      <c r="C73" s="271" t="s">
        <v>22</v>
      </c>
      <c r="D73" s="925"/>
      <c r="E73" s="628" t="s">
        <v>2132</v>
      </c>
      <c r="F73" s="172" t="s">
        <v>2019</v>
      </c>
      <c r="G73" s="147"/>
      <c r="H73" s="746" t="s">
        <v>2453</v>
      </c>
      <c r="I73" s="620" t="s">
        <v>2131</v>
      </c>
      <c r="J73" s="508" t="s">
        <v>2019</v>
      </c>
      <c r="K73" s="94"/>
      <c r="L73" s="508"/>
      <c r="M73" s="355"/>
      <c r="N73" s="508"/>
      <c r="O73" s="172"/>
      <c r="P73" s="355"/>
      <c r="Q73" s="536"/>
      <c r="R73" s="301"/>
    </row>
    <row r="74" spans="1:18" ht="143.25" customHeight="1">
      <c r="A74" s="605" t="s">
        <v>447</v>
      </c>
      <c r="B74" s="239" t="s">
        <v>1376</v>
      </c>
      <c r="C74" s="271" t="s">
        <v>239</v>
      </c>
      <c r="D74" s="925"/>
      <c r="E74" s="628" t="s">
        <v>2132</v>
      </c>
      <c r="F74" s="172" t="s">
        <v>2019</v>
      </c>
      <c r="G74" s="147"/>
      <c r="H74" s="747" t="s">
        <v>2119</v>
      </c>
      <c r="I74" s="847" t="s">
        <v>2414</v>
      </c>
      <c r="J74" s="508" t="s">
        <v>2019</v>
      </c>
      <c r="K74" s="94"/>
      <c r="L74" s="508"/>
      <c r="M74" s="355"/>
      <c r="N74" s="508"/>
      <c r="O74" s="172"/>
      <c r="P74" s="355"/>
      <c r="Q74" s="544"/>
      <c r="R74" s="301"/>
    </row>
    <row r="75" spans="1:18" ht="195" customHeight="1">
      <c r="A75" s="605" t="s">
        <v>448</v>
      </c>
      <c r="B75" s="239" t="s">
        <v>1377</v>
      </c>
      <c r="C75" s="271" t="s">
        <v>1269</v>
      </c>
      <c r="D75" s="925"/>
      <c r="E75" s="628" t="s">
        <v>2132</v>
      </c>
      <c r="F75" s="172" t="s">
        <v>2019</v>
      </c>
      <c r="G75" s="147"/>
      <c r="H75" s="746" t="s">
        <v>2117</v>
      </c>
      <c r="I75" s="847" t="s">
        <v>2414</v>
      </c>
      <c r="J75" s="508" t="s">
        <v>2019</v>
      </c>
      <c r="K75" s="94"/>
      <c r="L75" s="508"/>
      <c r="M75" s="355"/>
      <c r="N75" s="508"/>
      <c r="O75" s="172"/>
      <c r="P75" s="355"/>
      <c r="Q75" s="545"/>
      <c r="R75" s="301"/>
    </row>
    <row r="76" spans="1:18" ht="204.75" customHeight="1">
      <c r="A76" s="605" t="s">
        <v>449</v>
      </c>
      <c r="B76" s="239" t="s">
        <v>1378</v>
      </c>
      <c r="C76" s="271" t="s">
        <v>1270</v>
      </c>
      <c r="D76" s="926"/>
      <c r="E76" s="628" t="s">
        <v>2132</v>
      </c>
      <c r="F76" s="172" t="s">
        <v>2019</v>
      </c>
      <c r="G76" s="154"/>
      <c r="H76" s="748" t="s">
        <v>2118</v>
      </c>
      <c r="I76" s="847" t="s">
        <v>2414</v>
      </c>
      <c r="J76" s="508" t="s">
        <v>2019</v>
      </c>
      <c r="K76" s="101"/>
      <c r="L76" s="508"/>
      <c r="M76" s="362"/>
      <c r="N76" s="508"/>
      <c r="O76" s="172"/>
      <c r="P76" s="362"/>
      <c r="Q76" s="544"/>
      <c r="R76" s="301"/>
    </row>
    <row r="77" spans="1:18" ht="45" customHeight="1">
      <c r="A77" s="603" t="s">
        <v>101</v>
      </c>
      <c r="B77" s="241" t="s">
        <v>1210</v>
      </c>
      <c r="C77" s="252"/>
      <c r="D77" s="245"/>
      <c r="E77" s="646"/>
      <c r="F77" s="314"/>
      <c r="G77" s="149">
        <f>IF(OR(F77="NA/SC",COUNTIF(F78:F81,"NA/SC")&gt;=2)=TRUE,"NA/SC",IF(AND(F78="",F79="",F80="",F81="")=TRUE,"",IF(COUNTIF(F78:F81,"sim")=4,4,IF(AND(COUNTIF(F78:F81,"NA/SC")=1,COUNTIF(F78:F81,"SIM")=3)=TRUE,4,IF(COUNTIF(F78:F81,"sim")&gt;=3,3,IF(COUNTIF(F78:F81,"sim")&gt;=2,2,IF(COUNTIF(F78:F81,"sim")&gt;=1,1,0)))))))</f>
        <v>4</v>
      </c>
      <c r="H77" s="481"/>
      <c r="I77" s="323"/>
      <c r="J77" s="507"/>
      <c r="K77" s="98"/>
      <c r="L77" s="507"/>
      <c r="M77" s="353" t="str">
        <f>IF(OR(L77="NA/SC",COUNTIF(L78:L81,"NA/SC")&gt;=2)=TRUE,"NA/SC",IF(AND(L78="",L79="",L80="",L81="")=TRUE,"",IF(COUNTIF(L78:L81,"sim")=4,4,IF(AND(COUNTIF(L78:L81,"NA/SC")=1,COUNTIF(L78:L81,"SIM")=3)=TRUE,4,IF(COUNTIF(L78:L81,"sim")&gt;=3,3,IF(COUNTIF(L78:L81,"sim")&gt;=2,2,IF(COUNTIF(L78:L81,"sim")&gt;=1,1,0)))))))</f>
        <v/>
      </c>
      <c r="N77" s="507"/>
      <c r="O77" s="314"/>
      <c r="P77" s="353" t="str">
        <f>IF(OR(N77="NA/SC",COUNTIF(N78:N81,"NA/SC")&gt;=2)=TRUE,"NA/SC",IF(AND(N78="",N79="",N80="",N81="")=TRUE,"",IF(COUNTIF(N78:N81,"sim")=4,4,IF(AND(COUNTIF(N78:N81,"NA/SC")=1,COUNTIF(N78:N81,"SIM")=3)=TRUE,4,IF(COUNTIF(N78:N81,"sim")&gt;=3,3,IF(COUNTIF(N78:N81,"sim")&gt;=2,2,IF(COUNTIF(N78:N81,"sim")&gt;=1,1,0)))))))</f>
        <v/>
      </c>
      <c r="Q77" s="534"/>
      <c r="R77" s="535" t="s">
        <v>957</v>
      </c>
    </row>
    <row r="78" spans="1:18" ht="135" customHeight="1">
      <c r="A78" s="605" t="s">
        <v>450</v>
      </c>
      <c r="B78" s="239" t="s">
        <v>1379</v>
      </c>
      <c r="C78" s="271"/>
      <c r="D78" s="918" t="s">
        <v>1768</v>
      </c>
      <c r="E78" s="628" t="s">
        <v>2132</v>
      </c>
      <c r="F78" s="172" t="s">
        <v>2019</v>
      </c>
      <c r="G78" s="147"/>
      <c r="H78" s="746" t="s">
        <v>2454</v>
      </c>
      <c r="I78" s="620" t="s">
        <v>2463</v>
      </c>
      <c r="J78" s="508" t="s">
        <v>2019</v>
      </c>
      <c r="K78" s="94"/>
      <c r="L78" s="508"/>
      <c r="M78" s="355"/>
      <c r="N78" s="508"/>
      <c r="O78" s="172"/>
      <c r="P78" s="355"/>
      <c r="Q78" s="536"/>
      <c r="R78" s="301"/>
    </row>
    <row r="79" spans="1:18" ht="117" customHeight="1">
      <c r="A79" s="605" t="s">
        <v>451</v>
      </c>
      <c r="B79" s="239" t="s">
        <v>138</v>
      </c>
      <c r="C79" s="271" t="s">
        <v>1271</v>
      </c>
      <c r="D79" s="919"/>
      <c r="E79" s="628" t="s">
        <v>2132</v>
      </c>
      <c r="F79" s="172" t="s">
        <v>2019</v>
      </c>
      <c r="G79" s="147"/>
      <c r="H79" s="746" t="s">
        <v>2120</v>
      </c>
      <c r="I79" s="847" t="s">
        <v>2464</v>
      </c>
      <c r="J79" s="508" t="s">
        <v>2019</v>
      </c>
      <c r="K79" s="94"/>
      <c r="L79" s="508"/>
      <c r="M79" s="355"/>
      <c r="N79" s="508"/>
      <c r="O79" s="172"/>
      <c r="P79" s="355"/>
      <c r="Q79" s="536"/>
      <c r="R79" s="301"/>
    </row>
    <row r="80" spans="1:18" ht="92.25" customHeight="1">
      <c r="A80" s="605" t="s">
        <v>452</v>
      </c>
      <c r="B80" s="239" t="s">
        <v>300</v>
      </c>
      <c r="C80" s="271"/>
      <c r="D80" s="919"/>
      <c r="E80" s="628" t="s">
        <v>2132</v>
      </c>
      <c r="F80" s="172" t="s">
        <v>2019</v>
      </c>
      <c r="G80" s="147"/>
      <c r="H80" s="746" t="s">
        <v>2121</v>
      </c>
      <c r="I80" s="620" t="s">
        <v>2415</v>
      </c>
      <c r="J80" s="508" t="s">
        <v>2019</v>
      </c>
      <c r="K80" s="94"/>
      <c r="L80" s="508"/>
      <c r="M80" s="355"/>
      <c r="N80" s="508"/>
      <c r="O80" s="172"/>
      <c r="P80" s="355"/>
      <c r="Q80" s="536"/>
      <c r="R80" s="301"/>
    </row>
    <row r="81" spans="1:18" ht="95.25" customHeight="1">
      <c r="A81" s="605" t="s">
        <v>453</v>
      </c>
      <c r="B81" s="239" t="s">
        <v>1380</v>
      </c>
      <c r="C81" s="271" t="s">
        <v>1272</v>
      </c>
      <c r="D81" s="920"/>
      <c r="E81" s="628" t="s">
        <v>2132</v>
      </c>
      <c r="F81" s="172" t="s">
        <v>2019</v>
      </c>
      <c r="G81" s="154"/>
      <c r="H81" s="746" t="s">
        <v>2122</v>
      </c>
      <c r="I81" s="620" t="s">
        <v>2415</v>
      </c>
      <c r="J81" s="508" t="s">
        <v>2019</v>
      </c>
      <c r="K81" s="442"/>
      <c r="L81" s="508"/>
      <c r="M81" s="362"/>
      <c r="N81" s="508"/>
      <c r="O81" s="172"/>
      <c r="P81" s="362"/>
      <c r="Q81" s="546"/>
      <c r="R81" s="301"/>
    </row>
    <row r="82" spans="1:18" ht="45" customHeight="1">
      <c r="A82" s="603" t="s">
        <v>505</v>
      </c>
      <c r="B82" s="241" t="s">
        <v>1211</v>
      </c>
      <c r="C82" s="761"/>
      <c r="D82" s="254"/>
      <c r="E82" s="634"/>
      <c r="F82" s="314"/>
      <c r="G82" s="152">
        <f>IF(OR(F82="NA/SC",COUNTIF(F83:F88,"NA/SC")&gt;=2)=TRUE,"NA/SC",IF(AND(F83="",F84="",F85="",F86="",F87="",F88="")=TRUE,"",IF(COUNTIF(F83:F88,"sim")=6,4,IF(AND(COUNTIF(F83:F88,"NA/SC")=1,COUNTIF(F83:F88,"SIM")=5)=TRUE,4,IF(COUNTIF(F83:F88,"sim")&gt;=4,3,IF(COUNTIF(F83:F88,"sim")&gt;=2,2,IF(COUNTIF(F83:F88,"sim")&gt;=1,1,0)))))))</f>
        <v>4</v>
      </c>
      <c r="H82" s="682"/>
      <c r="I82" s="323"/>
      <c r="J82" s="507"/>
      <c r="K82" s="98"/>
      <c r="L82" s="507"/>
      <c r="M82" s="360" t="str">
        <f>IF(OR(L82="NA/SC",COUNTIF(L83:L88,"NA/SC")&gt;=2)=TRUE,"NA/SC",IF(AND(L83="",L84="",L85="",L86="",L87="",L88="")=TRUE,"",IF(COUNTIF(L83:L88,"sim")=6,4,IF(AND(COUNTIF(L83:L88,"NA/SC")=1,COUNTIF(L83:L88,"SIM")=5)=TRUE,4,IF(COUNTIF(L83:L88,"sim")&gt;=4,3,IF(COUNTIF(L83:L88,"sim")&gt;=2,2,IF(COUNTIF(L83:L88,"sim")&gt;=1,1,0)))))))</f>
        <v/>
      </c>
      <c r="N82" s="507"/>
      <c r="O82" s="314"/>
      <c r="P82" s="360" t="str">
        <f>IF(OR(N82="NA/SC",COUNTIF(N83:N88,"NA/SC")&gt;=2)=TRUE,"NA/SC",IF(AND(N83="",N84="",N85="",N86="",N87="",N88="")=TRUE,"",IF(COUNTIF(N83:N88,"sim")=6,4,IF(AND(COUNTIF(N83:N88,"NA/SC")=1,COUNTIF(N83:N88,"SIM")=5)=TRUE,4,IF(COUNTIF(N83:N88,"sim")&gt;=4,3,IF(COUNTIF(N83:N88,"sim")&gt;=2,2,IF(COUNTIF(N83:N88,"sim")&gt;=1,1,0)))))))</f>
        <v/>
      </c>
      <c r="Q82" s="534"/>
      <c r="R82" s="535" t="s">
        <v>958</v>
      </c>
    </row>
    <row r="83" spans="1:18" ht="96.75" customHeight="1">
      <c r="A83" s="605" t="s">
        <v>454</v>
      </c>
      <c r="B83" s="258" t="s">
        <v>140</v>
      </c>
      <c r="C83" s="271" t="s">
        <v>1273</v>
      </c>
      <c r="D83" s="918" t="s">
        <v>1767</v>
      </c>
      <c r="E83" s="628" t="s">
        <v>2132</v>
      </c>
      <c r="F83" s="172" t="s">
        <v>2019</v>
      </c>
      <c r="G83" s="147"/>
      <c r="H83" s="746" t="s">
        <v>2123</v>
      </c>
      <c r="I83" s="619" t="s">
        <v>2129</v>
      </c>
      <c r="J83" s="508" t="s">
        <v>2019</v>
      </c>
      <c r="K83" s="94"/>
      <c r="L83" s="508"/>
      <c r="M83" s="355"/>
      <c r="N83" s="508"/>
      <c r="O83" s="172"/>
      <c r="P83" s="355"/>
      <c r="Q83" s="536"/>
      <c r="R83" s="301"/>
    </row>
    <row r="84" spans="1:18" ht="112.5" customHeight="1">
      <c r="A84" s="605" t="s">
        <v>455</v>
      </c>
      <c r="B84" s="239" t="s">
        <v>141</v>
      </c>
      <c r="C84" s="271" t="s">
        <v>1274</v>
      </c>
      <c r="D84" s="925"/>
      <c r="E84" s="628" t="s">
        <v>2132</v>
      </c>
      <c r="F84" s="172" t="s">
        <v>2019</v>
      </c>
      <c r="G84" s="147"/>
      <c r="H84" s="746" t="s">
        <v>2124</v>
      </c>
      <c r="I84" s="847" t="s">
        <v>2465</v>
      </c>
      <c r="J84" s="508" t="s">
        <v>2019</v>
      </c>
      <c r="K84" s="94"/>
      <c r="L84" s="508"/>
      <c r="M84" s="355"/>
      <c r="N84" s="508"/>
      <c r="O84" s="172"/>
      <c r="P84" s="355"/>
      <c r="Q84" s="536"/>
      <c r="R84" s="301"/>
    </row>
    <row r="85" spans="1:18" ht="93" customHeight="1">
      <c r="A85" s="605" t="s">
        <v>456</v>
      </c>
      <c r="B85" s="239" t="s">
        <v>301</v>
      </c>
      <c r="C85" s="271"/>
      <c r="D85" s="925"/>
      <c r="E85" s="628" t="s">
        <v>2132</v>
      </c>
      <c r="F85" s="172" t="s">
        <v>2019</v>
      </c>
      <c r="G85" s="147"/>
      <c r="H85" s="746" t="s">
        <v>2125</v>
      </c>
      <c r="I85" s="847" t="s">
        <v>2485</v>
      </c>
      <c r="J85" s="508" t="s">
        <v>2019</v>
      </c>
      <c r="K85" s="94"/>
      <c r="L85" s="508"/>
      <c r="M85" s="355"/>
      <c r="N85" s="508"/>
      <c r="O85" s="172"/>
      <c r="P85" s="355"/>
      <c r="Q85" s="537"/>
      <c r="R85" s="301"/>
    </row>
    <row r="86" spans="1:18" ht="117.75" customHeight="1">
      <c r="A86" s="605" t="s">
        <v>457</v>
      </c>
      <c r="B86" s="239" t="s">
        <v>302</v>
      </c>
      <c r="C86" s="271" t="s">
        <v>1940</v>
      </c>
      <c r="D86" s="925"/>
      <c r="E86" s="628" t="s">
        <v>2132</v>
      </c>
      <c r="F86" s="172" t="s">
        <v>2019</v>
      </c>
      <c r="G86" s="147"/>
      <c r="H86" s="746" t="s">
        <v>2126</v>
      </c>
      <c r="I86" s="619" t="s">
        <v>2129</v>
      </c>
      <c r="J86" s="508" t="s">
        <v>2019</v>
      </c>
      <c r="K86" s="94"/>
      <c r="L86" s="508"/>
      <c r="M86" s="355"/>
      <c r="N86" s="508"/>
      <c r="O86" s="172"/>
      <c r="P86" s="355"/>
      <c r="Q86" s="537"/>
      <c r="R86" s="301"/>
    </row>
    <row r="87" spans="1:18" ht="137.25" customHeight="1">
      <c r="A87" s="605" t="s">
        <v>458</v>
      </c>
      <c r="B87" s="258" t="s">
        <v>1381</v>
      </c>
      <c r="C87" s="777" t="s">
        <v>1275</v>
      </c>
      <c r="D87" s="925"/>
      <c r="E87" s="628" t="s">
        <v>2132</v>
      </c>
      <c r="F87" s="172" t="s">
        <v>2019</v>
      </c>
      <c r="G87" s="147"/>
      <c r="H87" s="680" t="s">
        <v>2127</v>
      </c>
      <c r="I87" s="847" t="s">
        <v>2486</v>
      </c>
      <c r="J87" s="508" t="s">
        <v>2019</v>
      </c>
      <c r="K87" s="94"/>
      <c r="L87" s="508"/>
      <c r="M87" s="355"/>
      <c r="N87" s="508"/>
      <c r="O87" s="172"/>
      <c r="P87" s="355"/>
      <c r="Q87" s="537"/>
      <c r="R87" s="301"/>
    </row>
    <row r="88" spans="1:18" ht="121.5" customHeight="1">
      <c r="A88" s="605" t="s">
        <v>459</v>
      </c>
      <c r="B88" s="239" t="s">
        <v>1382</v>
      </c>
      <c r="C88" s="271"/>
      <c r="D88" s="926"/>
      <c r="E88" s="628" t="s">
        <v>2132</v>
      </c>
      <c r="F88" s="172" t="s">
        <v>2019</v>
      </c>
      <c r="G88" s="154"/>
      <c r="H88" s="746" t="s">
        <v>2128</v>
      </c>
      <c r="I88" s="846" t="s">
        <v>2416</v>
      </c>
      <c r="J88" s="508" t="s">
        <v>2019</v>
      </c>
      <c r="K88" s="442"/>
      <c r="L88" s="508"/>
      <c r="M88" s="362"/>
      <c r="N88" s="508"/>
      <c r="O88" s="172"/>
      <c r="P88" s="362"/>
      <c r="Q88" s="546"/>
      <c r="R88" s="301"/>
    </row>
    <row r="89" spans="1:18" ht="45" customHeight="1">
      <c r="A89" s="604" t="s">
        <v>291</v>
      </c>
      <c r="B89" s="247" t="s">
        <v>143</v>
      </c>
      <c r="C89" s="776"/>
      <c r="D89" s="235"/>
      <c r="E89" s="643"/>
      <c r="F89" s="170"/>
      <c r="G89" s="145">
        <f>IF(F89="NA/SC","NÃO AVALIADO",IF(AND(G91="NA/SC",G101="NA/SC")=TRUE,"NÃO AVALIADO",IF(AND(G91="",G101="")=TRUE,"",IF(AVERAGE(G91,G101)-INT(AVERAGE(G91,G101))&lt;=0.5,INT(AVERAGE(G91,G101)),INT(AVERAGE(G91,G101))+1))))</f>
        <v>1</v>
      </c>
      <c r="H89" s="684"/>
      <c r="I89" s="345"/>
      <c r="J89" s="505"/>
      <c r="K89" s="135"/>
      <c r="L89" s="505"/>
      <c r="M89" s="351" t="str">
        <f>IF(L89="NA/SC","NÃO AVALIADO",IF(AND(M91="NA/SC",M101="NA/SC")=TRUE,"NÃO AVALIADO",IF(AND(M91="",M101="")=TRUE,"",IF(AVERAGE(M91,M101)-INT(AVERAGE(M91,M101))&lt;=0.5,INT(AVERAGE(M91,M101)),INT(AVERAGE(M91,M101))+1))))</f>
        <v/>
      </c>
      <c r="N89" s="505"/>
      <c r="O89" s="170"/>
      <c r="P89" s="351" t="str">
        <f>IF(N89="NA/SC","NÃO AVALIADO",IF(AND(P91="NA/SC",P101="NA/SC")=TRUE,"NÃO AVALIADO",IF(AND(P91="",P101="")=TRUE,"",IF(AVERAGE(P91,P101)-INT(AVERAGE(P91,P101))&lt;=0.5,INT(AVERAGE(P91,P101)),INT(AVERAGE(P91,P101))+1))))</f>
        <v/>
      </c>
      <c r="Q89" s="531"/>
      <c r="R89" s="532" t="s">
        <v>959</v>
      </c>
    </row>
    <row r="90" spans="1:18" ht="21">
      <c r="A90" s="605" t="s">
        <v>85</v>
      </c>
      <c r="B90" s="248" t="s">
        <v>86</v>
      </c>
      <c r="C90" s="249"/>
      <c r="D90" s="259"/>
      <c r="E90" s="632"/>
      <c r="F90" s="175"/>
      <c r="G90" s="146"/>
      <c r="H90" s="483"/>
      <c r="I90" s="852"/>
      <c r="J90" s="888"/>
      <c r="K90" s="443"/>
      <c r="L90" s="512"/>
      <c r="M90" s="358"/>
      <c r="N90" s="512"/>
      <c r="O90" s="175"/>
      <c r="P90" s="358"/>
      <c r="Q90" s="546"/>
      <c r="R90" s="301"/>
    </row>
    <row r="91" spans="1:18" ht="45" customHeight="1">
      <c r="A91" s="603" t="s">
        <v>105</v>
      </c>
      <c r="B91" s="241" t="s">
        <v>1212</v>
      </c>
      <c r="C91" s="761"/>
      <c r="D91" s="254"/>
      <c r="E91" s="634"/>
      <c r="F91" s="314"/>
      <c r="G91" s="152">
        <f>IF(OR(F91="NA/SC",COUNTIF(F92:F100,"NA/SC")&gt;=2)=TRUE,"NA/SC",IF(AND(F92="",F93="",F94="",F95="",F96="",F97="",F98="",F99="",F100="")=TRUE,"",IF(COUNTIF(F92:F100,"sim")=9,4,IF(AND(COUNTIF(F92:F100,"NA/SC")=1,COUNTIF(F92:F100,"SIM")=8)=TRUE,4,IF(COUNTIF(F92:F100,"sim")&gt;=7,3,IF(COUNTIF(F92:F100,"sim")&gt;=5,2,IF(COUNTIF(F92:F100,"sim")&gt;=3,1,0)))))))</f>
        <v>2</v>
      </c>
      <c r="H91" s="682"/>
      <c r="I91" s="322"/>
      <c r="J91" s="507"/>
      <c r="K91" s="97"/>
      <c r="L91" s="507"/>
      <c r="M91" s="360" t="str">
        <f>IF(OR(L91="NA/SC",COUNTIF(L92:L100,"NA/SC")&gt;=2)=TRUE,"NA/SC",IF(AND(L92="",L93="",L94="",L95="",L96="",L97="",L98="",L99="",L100="")=TRUE,"",IF(COUNTIF(L92:L100,"sim")=9,4,IF(AND(COUNTIF(L92:L100,"NA/SC")=1,COUNTIF(L92:L100,"SIM")=8)=TRUE,4,IF(COUNTIF(L92:L100,"sim")&gt;=7,3,IF(COUNTIF(L92:L100,"sim")&gt;=5,2,IF(COUNTIF(L92:L100,"sim")&gt;=3,1,0)))))))</f>
        <v/>
      </c>
      <c r="N91" s="507"/>
      <c r="O91" s="314"/>
      <c r="P91" s="360" t="str">
        <f>IF(OR(N91="NA/SC",COUNTIF(N92:N100,"NA/SC")&gt;=2)=TRUE,"NA/SC",IF(AND(N92="",N93="",N94="",N95="",N96="",N97="",N98="",N99="",N100="")=TRUE,"",IF(COUNTIF(N92:N100,"sim")=9,4,IF(AND(COUNTIF(N92:N100,"NA/SC")=1,COUNTIF(N92:N100,"SIM")=8)=TRUE,4,IF(COUNTIF(N92:N100,"sim")&gt;=7,3,IF(COUNTIF(N92:N100,"sim")&gt;=5,2,IF(COUNTIF(N92:N100,"sim")&gt;=3,1,0)))))))</f>
        <v/>
      </c>
      <c r="Q91" s="534"/>
      <c r="R91" s="535" t="s">
        <v>960</v>
      </c>
    </row>
    <row r="92" spans="1:18" ht="65.099999999999994" customHeight="1">
      <c r="A92" s="605" t="s">
        <v>460</v>
      </c>
      <c r="B92" s="239" t="s">
        <v>145</v>
      </c>
      <c r="C92" s="271" t="s">
        <v>1276</v>
      </c>
      <c r="D92" s="918" t="s">
        <v>1769</v>
      </c>
      <c r="E92" s="630" t="s">
        <v>2021</v>
      </c>
      <c r="F92" s="172" t="s">
        <v>2019</v>
      </c>
      <c r="G92" s="148"/>
      <c r="H92" s="626" t="s">
        <v>1993</v>
      </c>
      <c r="I92" s="847" t="s">
        <v>2000</v>
      </c>
      <c r="J92" s="508" t="s">
        <v>2019</v>
      </c>
      <c r="K92" s="94"/>
      <c r="L92" s="508"/>
      <c r="M92" s="356"/>
      <c r="N92" s="508"/>
      <c r="O92" s="172"/>
      <c r="P92" s="356"/>
      <c r="Q92" s="547"/>
      <c r="R92" s="301"/>
    </row>
    <row r="93" spans="1:18" ht="65.099999999999994" customHeight="1">
      <c r="A93" s="605" t="s">
        <v>461</v>
      </c>
      <c r="B93" s="239" t="s">
        <v>146</v>
      </c>
      <c r="C93" s="271" t="s">
        <v>240</v>
      </c>
      <c r="D93" s="925"/>
      <c r="E93" s="630" t="s">
        <v>2021</v>
      </c>
      <c r="F93" s="172" t="s">
        <v>2019</v>
      </c>
      <c r="G93" s="147"/>
      <c r="H93" s="727" t="s">
        <v>1994</v>
      </c>
      <c r="I93" s="620" t="s">
        <v>2000</v>
      </c>
      <c r="J93" s="508" t="s">
        <v>2019</v>
      </c>
      <c r="K93" s="94"/>
      <c r="L93" s="508"/>
      <c r="M93" s="355"/>
      <c r="N93" s="508"/>
      <c r="O93" s="172"/>
      <c r="P93" s="355"/>
      <c r="Q93" s="548"/>
      <c r="R93" s="301"/>
    </row>
    <row r="94" spans="1:18" ht="65.099999999999994" customHeight="1">
      <c r="A94" s="605" t="s">
        <v>462</v>
      </c>
      <c r="B94" s="239" t="s">
        <v>147</v>
      </c>
      <c r="C94" s="271"/>
      <c r="D94" s="925"/>
      <c r="E94" s="630" t="s">
        <v>2021</v>
      </c>
      <c r="F94" s="172" t="s">
        <v>2019</v>
      </c>
      <c r="G94" s="147"/>
      <c r="H94" s="728" t="s">
        <v>2487</v>
      </c>
      <c r="I94" s="847" t="s">
        <v>2000</v>
      </c>
      <c r="J94" s="508" t="s">
        <v>2019</v>
      </c>
      <c r="K94" s="94"/>
      <c r="L94" s="508"/>
      <c r="M94" s="355"/>
      <c r="N94" s="508"/>
      <c r="O94" s="172"/>
      <c r="P94" s="355"/>
      <c r="Q94" s="549"/>
      <c r="R94" s="301"/>
    </row>
    <row r="95" spans="1:18" ht="121.5" customHeight="1">
      <c r="A95" s="605" t="s">
        <v>463</v>
      </c>
      <c r="B95" s="239" t="s">
        <v>148</v>
      </c>
      <c r="C95" s="271" t="s">
        <v>1277</v>
      </c>
      <c r="D95" s="925"/>
      <c r="E95" s="630" t="s">
        <v>2021</v>
      </c>
      <c r="F95" s="172" t="s">
        <v>2019</v>
      </c>
      <c r="G95" s="147"/>
      <c r="H95" s="680" t="s">
        <v>1995</v>
      </c>
      <c r="I95" s="884" t="s">
        <v>2000</v>
      </c>
      <c r="J95" s="508" t="s">
        <v>2019</v>
      </c>
      <c r="K95" s="94"/>
      <c r="L95" s="508"/>
      <c r="M95" s="355"/>
      <c r="N95" s="508"/>
      <c r="O95" s="172"/>
      <c r="P95" s="355"/>
      <c r="Q95" s="548"/>
      <c r="R95" s="301"/>
    </row>
    <row r="96" spans="1:18" ht="65.099999999999994" customHeight="1">
      <c r="A96" s="605" t="s">
        <v>464</v>
      </c>
      <c r="B96" s="239" t="s">
        <v>149</v>
      </c>
      <c r="C96" s="271" t="s">
        <v>1278</v>
      </c>
      <c r="D96" s="925"/>
      <c r="E96" s="630" t="s">
        <v>2021</v>
      </c>
      <c r="F96" s="172" t="s">
        <v>2020</v>
      </c>
      <c r="G96" s="147"/>
      <c r="H96" s="621"/>
      <c r="I96" s="320"/>
      <c r="J96" s="508" t="s">
        <v>2020</v>
      </c>
      <c r="K96" s="94"/>
      <c r="L96" s="508"/>
      <c r="M96" s="355"/>
      <c r="N96" s="508"/>
      <c r="O96" s="172"/>
      <c r="P96" s="355"/>
      <c r="Q96" s="550"/>
      <c r="R96" s="301"/>
    </row>
    <row r="97" spans="1:18" ht="65.099999999999994" customHeight="1">
      <c r="A97" s="605" t="s">
        <v>465</v>
      </c>
      <c r="B97" s="239" t="s">
        <v>150</v>
      </c>
      <c r="C97" s="271" t="s">
        <v>1279</v>
      </c>
      <c r="D97" s="925"/>
      <c r="E97" s="630" t="s">
        <v>2021</v>
      </c>
      <c r="F97" s="172" t="s">
        <v>2020</v>
      </c>
      <c r="G97" s="147"/>
      <c r="H97" s="623"/>
      <c r="I97" s="320"/>
      <c r="J97" s="508" t="s">
        <v>2020</v>
      </c>
      <c r="K97" s="94"/>
      <c r="L97" s="508"/>
      <c r="M97" s="355"/>
      <c r="N97" s="508"/>
      <c r="O97" s="172"/>
      <c r="P97" s="355"/>
      <c r="Q97" s="548"/>
      <c r="R97" s="301"/>
    </row>
    <row r="98" spans="1:18" ht="65.099999999999994" customHeight="1">
      <c r="A98" s="605" t="s">
        <v>466</v>
      </c>
      <c r="B98" s="239" t="s">
        <v>1383</v>
      </c>
      <c r="C98" s="271" t="s">
        <v>22</v>
      </c>
      <c r="D98" s="925"/>
      <c r="E98" s="630" t="s">
        <v>2021</v>
      </c>
      <c r="F98" s="172" t="s">
        <v>2020</v>
      </c>
      <c r="G98" s="147"/>
      <c r="H98" s="621"/>
      <c r="I98" s="320" t="s">
        <v>2466</v>
      </c>
      <c r="J98" s="508" t="s">
        <v>2020</v>
      </c>
      <c r="K98" s="94"/>
      <c r="L98" s="508"/>
      <c r="M98" s="355"/>
      <c r="N98" s="508"/>
      <c r="O98" s="172"/>
      <c r="P98" s="355"/>
      <c r="Q98" s="548"/>
      <c r="R98" s="301"/>
    </row>
    <row r="99" spans="1:18" ht="65.099999999999994" customHeight="1">
      <c r="A99" s="605" t="s">
        <v>467</v>
      </c>
      <c r="B99" s="239" t="s">
        <v>303</v>
      </c>
      <c r="C99" s="271"/>
      <c r="D99" s="925"/>
      <c r="E99" s="630" t="s">
        <v>2021</v>
      </c>
      <c r="F99" s="172" t="s">
        <v>2019</v>
      </c>
      <c r="G99" s="147"/>
      <c r="H99" s="680" t="s">
        <v>1996</v>
      </c>
      <c r="I99" s="620" t="s">
        <v>2000</v>
      </c>
      <c r="J99" s="508" t="s">
        <v>2019</v>
      </c>
      <c r="K99" s="94"/>
      <c r="L99" s="508"/>
      <c r="M99" s="355"/>
      <c r="N99" s="508"/>
      <c r="O99" s="172"/>
      <c r="P99" s="355"/>
      <c r="Q99" s="551"/>
      <c r="R99" s="301"/>
    </row>
    <row r="100" spans="1:18" ht="65.099999999999994" customHeight="1">
      <c r="A100" s="605" t="s">
        <v>468</v>
      </c>
      <c r="B100" s="239" t="s">
        <v>151</v>
      </c>
      <c r="C100" s="271" t="s">
        <v>1940</v>
      </c>
      <c r="D100" s="926"/>
      <c r="E100" s="630" t="s">
        <v>2021</v>
      </c>
      <c r="F100" s="172" t="s">
        <v>2020</v>
      </c>
      <c r="G100" s="148"/>
      <c r="H100" s="621"/>
      <c r="I100" s="320" t="s">
        <v>2467</v>
      </c>
      <c r="J100" s="508" t="s">
        <v>2020</v>
      </c>
      <c r="K100" s="94"/>
      <c r="L100" s="508"/>
      <c r="M100" s="356"/>
      <c r="N100" s="508"/>
      <c r="O100" s="172"/>
      <c r="P100" s="356"/>
      <c r="Q100" s="547"/>
      <c r="R100" s="301"/>
    </row>
    <row r="101" spans="1:18" ht="45" customHeight="1">
      <c r="A101" s="603" t="s">
        <v>106</v>
      </c>
      <c r="B101" s="241" t="s">
        <v>1213</v>
      </c>
      <c r="C101" s="252"/>
      <c r="D101" s="245"/>
      <c r="E101" s="646"/>
      <c r="F101" s="314"/>
      <c r="G101" s="152">
        <f>IF(OR(F101="NA/SC",COUNTIF(F102:F111,"NA/SC")&gt;=2)=TRUE,"NA/SC",IF(AND(F102="",F103="",F104="",F105="",F106="",F107="",F108="",F109="",F110="",F111="")=TRUE,"",IF(COUNTIF(F102:F111,"sim")=10,4,IF(AND(COUNTIF(F102:F111,"NA/SC")=1,COUNTIF(F102:F111,"SIM")=9)=TRUE,4,IF(COUNTIF(F102:F111,"sim")&gt;=8,3,IF(COUNTIF(F102:F111,"sim")&gt;=6,2,IF(COUNTIF(F102:F111,"sim")&gt;=4,1,0)))))))</f>
        <v>0</v>
      </c>
      <c r="H101" s="481"/>
      <c r="I101" s="323"/>
      <c r="J101" s="507"/>
      <c r="K101" s="98"/>
      <c r="L101" s="507"/>
      <c r="M101" s="360" t="str">
        <f>IF(OR(L101="NA/SC",COUNTIF(L102:L111,"NA/SC")&gt;=2)=TRUE,"NA/SC",IF(AND(L102="",L103="",L104="",L105="",L106="",L107="",L108="",L109="",L110="",L111="")=TRUE,"",IF(COUNTIF(L102:L111,"sim")=10,4,IF(AND(COUNTIF(L102:L111,"NA/SC")=1,COUNTIF(L102:L111,"SIM")=9)=TRUE,4,IF(COUNTIF(L102:L111,"sim")&gt;=8,3,IF(COUNTIF(L102:L111,"sim")&gt;=6,2,IF(COUNTIF(L102:L111,"sim")&gt;=4,1,0)))))))</f>
        <v/>
      </c>
      <c r="N101" s="507"/>
      <c r="O101" s="314"/>
      <c r="P101" s="360" t="str">
        <f>IF(OR(N101="NA/SC",COUNTIF(N102:N111,"NA/SC")&gt;=2)=TRUE,"NA/SC",IF(AND(N102="",N103="",N104="",N105="",N106="",N107="",N108="",N109="",N110="",N111="")=TRUE,"",IF(COUNTIF(N102:N111,"sim")=10,4,IF(AND(COUNTIF(N102:N111,"NA/SC")=1,COUNTIF(N102:N111,"SIM")=9)=TRUE,4,IF(COUNTIF(N102:N111,"sim")&gt;=8,3,IF(COUNTIF(N102:N111,"sim")&gt;=6,2,IF(COUNTIF(N102:N111,"sim")&gt;=4,1,0)))))))</f>
        <v/>
      </c>
      <c r="Q101" s="534"/>
      <c r="R101" s="535" t="s">
        <v>961</v>
      </c>
    </row>
    <row r="102" spans="1:18" ht="86.25" customHeight="1">
      <c r="A102" s="605" t="s">
        <v>469</v>
      </c>
      <c r="B102" s="243" t="s">
        <v>304</v>
      </c>
      <c r="C102" s="271" t="s">
        <v>1941</v>
      </c>
      <c r="D102" s="918" t="s">
        <v>1770</v>
      </c>
      <c r="E102" s="628" t="s">
        <v>2021</v>
      </c>
      <c r="F102" s="172" t="s">
        <v>2020</v>
      </c>
      <c r="G102" s="147"/>
      <c r="H102" s="624"/>
      <c r="I102" s="622" t="s">
        <v>2468</v>
      </c>
      <c r="J102" s="508" t="s">
        <v>2020</v>
      </c>
      <c r="K102" s="320"/>
      <c r="L102" s="625"/>
      <c r="M102" s="355"/>
      <c r="N102" s="508"/>
      <c r="O102" s="172"/>
      <c r="P102" s="355"/>
      <c r="Q102" s="545"/>
      <c r="R102" s="301"/>
    </row>
    <row r="103" spans="1:18" ht="86.25" customHeight="1">
      <c r="A103" s="605" t="s">
        <v>472</v>
      </c>
      <c r="B103" s="243" t="s">
        <v>796</v>
      </c>
      <c r="C103" s="271" t="s">
        <v>1331</v>
      </c>
      <c r="D103" s="925"/>
      <c r="E103" s="628" t="s">
        <v>2021</v>
      </c>
      <c r="F103" s="172" t="s">
        <v>2019</v>
      </c>
      <c r="G103" s="147"/>
      <c r="H103" s="729" t="s">
        <v>1997</v>
      </c>
      <c r="I103" s="620" t="s">
        <v>2001</v>
      </c>
      <c r="J103" s="508" t="s">
        <v>2019</v>
      </c>
      <c r="K103" s="320"/>
      <c r="L103" s="625"/>
      <c r="M103" s="355"/>
      <c r="N103" s="508"/>
      <c r="O103" s="172"/>
      <c r="P103" s="355"/>
      <c r="Q103" s="552"/>
      <c r="R103" s="301"/>
    </row>
    <row r="104" spans="1:18" ht="86.25" customHeight="1">
      <c r="A104" s="605" t="s">
        <v>473</v>
      </c>
      <c r="B104" s="243" t="s">
        <v>153</v>
      </c>
      <c r="C104" s="271" t="s">
        <v>1942</v>
      </c>
      <c r="D104" s="925"/>
      <c r="E104" s="628" t="s">
        <v>2021</v>
      </c>
      <c r="F104" s="172" t="s">
        <v>2020</v>
      </c>
      <c r="G104" s="147"/>
      <c r="H104" s="621"/>
      <c r="I104" s="320"/>
      <c r="J104" s="508" t="s">
        <v>2020</v>
      </c>
      <c r="K104" s="320"/>
      <c r="L104" s="625"/>
      <c r="M104" s="355"/>
      <c r="N104" s="508"/>
      <c r="O104" s="172"/>
      <c r="P104" s="355"/>
      <c r="Q104" s="536"/>
      <c r="R104" s="301"/>
    </row>
    <row r="105" spans="1:18" ht="86.25" customHeight="1">
      <c r="A105" s="605" t="s">
        <v>474</v>
      </c>
      <c r="B105" s="243" t="s">
        <v>797</v>
      </c>
      <c r="C105" s="271" t="s">
        <v>242</v>
      </c>
      <c r="D105" s="925"/>
      <c r="E105" s="628" t="s">
        <v>2021</v>
      </c>
      <c r="F105" s="172" t="s">
        <v>2020</v>
      </c>
      <c r="G105" s="147"/>
      <c r="H105" s="621"/>
      <c r="I105" s="320"/>
      <c r="J105" s="508" t="s">
        <v>2020</v>
      </c>
      <c r="K105" s="320"/>
      <c r="L105" s="625"/>
      <c r="M105" s="355"/>
      <c r="N105" s="508"/>
      <c r="O105" s="172"/>
      <c r="P105" s="355"/>
      <c r="Q105" s="537"/>
      <c r="R105" s="301"/>
    </row>
    <row r="106" spans="1:18" ht="86.25" customHeight="1">
      <c r="A106" s="605" t="s">
        <v>475</v>
      </c>
      <c r="B106" s="243" t="s">
        <v>798</v>
      </c>
      <c r="C106" s="271" t="s">
        <v>1280</v>
      </c>
      <c r="D106" s="925"/>
      <c r="E106" s="628" t="s">
        <v>2021</v>
      </c>
      <c r="F106" s="172" t="s">
        <v>2020</v>
      </c>
      <c r="G106" s="147"/>
      <c r="H106" s="896" t="s">
        <v>2469</v>
      </c>
      <c r="I106" s="847" t="s">
        <v>2509</v>
      </c>
      <c r="J106" s="508" t="s">
        <v>2020</v>
      </c>
      <c r="K106" s="320"/>
      <c r="L106" s="625"/>
      <c r="M106" s="355"/>
      <c r="N106" s="508"/>
      <c r="O106" s="172"/>
      <c r="P106" s="355"/>
      <c r="Q106" s="544"/>
      <c r="R106" s="301"/>
    </row>
    <row r="107" spans="1:18" ht="110.45" customHeight="1">
      <c r="A107" s="605" t="s">
        <v>476</v>
      </c>
      <c r="B107" s="243" t="s">
        <v>154</v>
      </c>
      <c r="C107" s="271" t="s">
        <v>241</v>
      </c>
      <c r="D107" s="925"/>
      <c r="E107" s="628" t="s">
        <v>2021</v>
      </c>
      <c r="F107" s="172" t="s">
        <v>2020</v>
      </c>
      <c r="G107" s="148"/>
      <c r="H107" s="621"/>
      <c r="I107" s="320"/>
      <c r="J107" s="508" t="s">
        <v>2020</v>
      </c>
      <c r="K107" s="320"/>
      <c r="L107" s="625"/>
      <c r="M107" s="356"/>
      <c r="N107" s="508"/>
      <c r="O107" s="172"/>
      <c r="P107" s="356"/>
      <c r="Q107" s="553"/>
      <c r="R107" s="301"/>
    </row>
    <row r="108" spans="1:18" ht="86.25" customHeight="1">
      <c r="A108" s="605" t="s">
        <v>477</v>
      </c>
      <c r="B108" s="243" t="s">
        <v>155</v>
      </c>
      <c r="C108" s="271" t="s">
        <v>1281</v>
      </c>
      <c r="D108" s="925"/>
      <c r="E108" s="628" t="s">
        <v>2021</v>
      </c>
      <c r="F108" s="172" t="s">
        <v>2020</v>
      </c>
      <c r="G108" s="147"/>
      <c r="H108" s="621"/>
      <c r="I108" s="320"/>
      <c r="J108" s="508" t="s">
        <v>2020</v>
      </c>
      <c r="K108" s="320"/>
      <c r="L108" s="625"/>
      <c r="M108" s="355"/>
      <c r="N108" s="508"/>
      <c r="O108" s="172"/>
      <c r="P108" s="355"/>
      <c r="Q108" s="552"/>
      <c r="R108" s="301"/>
    </row>
    <row r="109" spans="1:18" ht="86.25" customHeight="1">
      <c r="A109" s="605" t="s">
        <v>478</v>
      </c>
      <c r="B109" s="243" t="s">
        <v>799</v>
      </c>
      <c r="C109" s="271" t="s">
        <v>1282</v>
      </c>
      <c r="D109" s="925"/>
      <c r="E109" s="628" t="s">
        <v>2021</v>
      </c>
      <c r="F109" s="172" t="s">
        <v>2020</v>
      </c>
      <c r="G109" s="147"/>
      <c r="H109" s="621"/>
      <c r="I109" s="320"/>
      <c r="J109" s="508" t="s">
        <v>2020</v>
      </c>
      <c r="K109" s="320"/>
      <c r="L109" s="625"/>
      <c r="M109" s="355"/>
      <c r="N109" s="508"/>
      <c r="O109" s="172"/>
      <c r="P109" s="355"/>
      <c r="Q109" s="544"/>
      <c r="R109" s="301"/>
    </row>
    <row r="110" spans="1:18" ht="86.25" customHeight="1">
      <c r="A110" s="605" t="s">
        <v>800</v>
      </c>
      <c r="B110" s="243" t="s">
        <v>156</v>
      </c>
      <c r="C110" s="271" t="s">
        <v>1943</v>
      </c>
      <c r="D110" s="925"/>
      <c r="E110" s="628" t="s">
        <v>2021</v>
      </c>
      <c r="F110" s="172" t="s">
        <v>2019</v>
      </c>
      <c r="G110" s="147"/>
      <c r="H110" s="730" t="s">
        <v>1998</v>
      </c>
      <c r="I110" s="619" t="s">
        <v>2002</v>
      </c>
      <c r="J110" s="508" t="s">
        <v>2019</v>
      </c>
      <c r="K110" s="320"/>
      <c r="L110" s="625"/>
      <c r="M110" s="355"/>
      <c r="N110" s="508"/>
      <c r="O110" s="172"/>
      <c r="P110" s="355"/>
      <c r="Q110" s="537"/>
      <c r="R110" s="301"/>
    </row>
    <row r="111" spans="1:18" ht="86.25" customHeight="1">
      <c r="A111" s="605" t="s">
        <v>479</v>
      </c>
      <c r="B111" s="243" t="s">
        <v>801</v>
      </c>
      <c r="C111" s="271" t="s">
        <v>238</v>
      </c>
      <c r="D111" s="926"/>
      <c r="E111" s="628" t="s">
        <v>2021</v>
      </c>
      <c r="F111" s="172" t="s">
        <v>2020</v>
      </c>
      <c r="G111" s="147"/>
      <c r="H111" s="621"/>
      <c r="I111" s="320"/>
      <c r="J111" s="508" t="s">
        <v>2020</v>
      </c>
      <c r="K111" s="320"/>
      <c r="L111" s="625"/>
      <c r="M111" s="355"/>
      <c r="N111" s="508"/>
      <c r="O111" s="172"/>
      <c r="P111" s="355"/>
      <c r="Q111" s="537"/>
      <c r="R111" s="301"/>
    </row>
    <row r="112" spans="1:18" ht="45" customHeight="1">
      <c r="A112" s="604" t="s">
        <v>292</v>
      </c>
      <c r="B112" s="247" t="s">
        <v>802</v>
      </c>
      <c r="C112" s="776"/>
      <c r="D112" s="235"/>
      <c r="E112" s="643"/>
      <c r="F112" s="170"/>
      <c r="G112" s="145">
        <f>IF(F112="NA/SC","NÃO AVALIADO",IF(OR(AND(G114="NA/SC",G121="NA/SC")=TRUE,AND(G114="NA/SC",G132="NA/SC")=TRUE,AND(G114="NA/SC",G140="NA/SC")=TRUE,AND(G121="NA/SC",G132="NA/SC",AND(G121="NA/SC",G140="NA/SC")=TRUE,AND(G132="NA/SC",G140="NA/SC")=TRUE)=TRUE)=TRUE,"NÃO AVALIADO",IF(AND(G114="",G121="",G132="",G140="")=TRUE,"",IF(AVERAGE(G114,G121,G132,G140)-INT(AVERAGE(G114,G121,G132,G140))&lt;=0.5,INT(AVERAGE(G114,G121,G132,G140)),INT(AVERAGE(G114,G121,G132,G140))+1))))</f>
        <v>2</v>
      </c>
      <c r="H112" s="684"/>
      <c r="I112" s="345"/>
      <c r="J112" s="505"/>
      <c r="K112" s="135"/>
      <c r="L112" s="505"/>
      <c r="M112" s="351" t="str">
        <f>IF(L112="NA/SC","NÃO AVALIADO",IF(OR(AND(M114="NA/SC",M121="NA/SC")=TRUE,AND(M114="NA/SC",M132="NA/SC")=TRUE,AND(M114="NA/SC",M140="NA/SC")=TRUE,AND(M121="NA/SC",M132="NA/SC",AND(M121="NA/SC",M140="NA/SC")=TRUE,AND(M132="NA/SC",M140="NA/SC")=TRUE)=TRUE)=TRUE,"NÃO AVALIADO",IF(AND(M114="",M121="",M132="",M140="")=TRUE,"",IF(AVERAGE(M114,M121,M132,M140)-INT(AVERAGE(M114,M121,M132,M140))&lt;=0.5,INT(AVERAGE(M114,M121,M132,M140)),INT(AVERAGE(M114,M121,M132,M140))+1))))</f>
        <v/>
      </c>
      <c r="N112" s="505"/>
      <c r="O112" s="170"/>
      <c r="P112" s="351" t="str">
        <f>IF(N112="NA/SC","NÃO AVALIADO",IF(OR(AND(P114="NA/SC",P121="NA/SC")=TRUE,AND(P114="NA/SC",P132="NA/SC")=TRUE,AND(P114="NA/SC",P140="NA/SC")=TRUE,AND(P121="NA/SC",P132="NA/SC",AND(P121="NA/SC",P140="NA/SC")=TRUE,AND(P132="NA/SC",P140="NA/SC")=TRUE)=TRUE)=TRUE,"NÃO AVALIADO",IF(AND(P114="",P121="",P132="",P140="")=TRUE,"",IF(AVERAGE(P114,P121,P132,P140)-INT(AVERAGE(P114,P121,P132,P140))&lt;=0.5,INT(AVERAGE(P114,P121,P132,P140)),INT(AVERAGE(P114,P121,P132,P140))+1))))</f>
        <v/>
      </c>
      <c r="Q112" s="531"/>
      <c r="R112" s="532" t="s">
        <v>962</v>
      </c>
    </row>
    <row r="113" spans="1:18" ht="21">
      <c r="A113" s="605" t="s">
        <v>85</v>
      </c>
      <c r="B113" s="248" t="s">
        <v>86</v>
      </c>
      <c r="C113" s="778"/>
      <c r="D113" s="257"/>
      <c r="E113" s="632"/>
      <c r="F113" s="175"/>
      <c r="G113" s="146"/>
      <c r="H113" s="483"/>
      <c r="I113" s="852"/>
      <c r="J113" s="888"/>
      <c r="K113" s="443"/>
      <c r="L113" s="512"/>
      <c r="M113" s="358"/>
      <c r="N113" s="512"/>
      <c r="O113" s="175"/>
      <c r="P113" s="358"/>
      <c r="Q113" s="546"/>
      <c r="R113" s="301"/>
    </row>
    <row r="114" spans="1:18" ht="45" customHeight="1">
      <c r="A114" s="603" t="s">
        <v>107</v>
      </c>
      <c r="B114" s="241" t="s">
        <v>1214</v>
      </c>
      <c r="C114" s="761"/>
      <c r="D114" s="254"/>
      <c r="E114" s="647"/>
      <c r="F114" s="314"/>
      <c r="G114" s="152">
        <f>IF(OR(F114="NA/SC",COUNTIF(F115:F120,"NA/SC")&gt;=2)=TRUE,"NA/SC",IF(AND(F115="",F116="",F117="",F118="",F119="",F120="")=TRUE,"",IF(COUNTIF(F115:F120,"sim")=6,4,IF(AND(COUNTIF(F115:F120,"NA/SC")=1,COUNTIF(F115:F120,"SIM")=5)=TRUE,4,IF(COUNTIF(F115:F120,"sim")&gt;=5,3,IF(COUNTIF(F115:F120,"sim")&gt;=3,2,IF(COUNTIF(F115:F120,"sim")&gt;=2,1,0)))))))</f>
        <v>2</v>
      </c>
      <c r="H114" s="682"/>
      <c r="I114" s="326"/>
      <c r="J114" s="507"/>
      <c r="K114" s="105"/>
      <c r="L114" s="507"/>
      <c r="M114" s="360" t="str">
        <f>IF(OR(L114="NA/SC",COUNTIF(L115:L120,"NA/SC")&gt;=2)=TRUE,"NA/SC",IF(AND(L115="",L116="",L117="",L118="",L119="",L120="")=TRUE,"",IF(COUNTIF(L115:L120,"sim")=6,4,IF(AND(COUNTIF(L115:L120,"NA/SC")=1,COUNTIF(L115:L120,"SIM")=5)=TRUE,4,IF(COUNTIF(L115:L120,"sim")&gt;=5,3,IF(COUNTIF(L115:L120,"sim")&gt;=3,2,IF(COUNTIF(L115:L120,"sim")&gt;=2,1,0)))))))</f>
        <v/>
      </c>
      <c r="N114" s="507"/>
      <c r="O114" s="314"/>
      <c r="P114" s="360" t="str">
        <f>IF(OR(N114="NA/SC",COUNTIF(N115:N120,"NA/SC")&gt;=2)=TRUE,"NA/SC",IF(AND(N115="",N116="",N117="",N118="",N119="",N120="")=TRUE,"",IF(COUNTIF(N115:N120,"sim")=6,4,IF(AND(COUNTIF(N115:N120,"NA/SC")=1,COUNTIF(N115:N120,"SIM")=5)=TRUE,4,IF(COUNTIF(N115:N120,"sim")&gt;=5,3,IF(COUNTIF(N115:N120,"sim")&gt;=3,2,IF(COUNTIF(N115:N120,"sim")&gt;=2,1,0)))))))</f>
        <v/>
      </c>
      <c r="Q114" s="534"/>
      <c r="R114" s="535" t="s">
        <v>963</v>
      </c>
    </row>
    <row r="115" spans="1:18" ht="86.25" customHeight="1">
      <c r="A115" s="605" t="s">
        <v>480</v>
      </c>
      <c r="B115" s="239" t="s">
        <v>1384</v>
      </c>
      <c r="C115" s="271" t="s">
        <v>22</v>
      </c>
      <c r="D115" s="918" t="s">
        <v>1807</v>
      </c>
      <c r="E115" s="629" t="s">
        <v>2022</v>
      </c>
      <c r="F115" s="172" t="s">
        <v>2020</v>
      </c>
      <c r="G115" s="155"/>
      <c r="H115" s="680" t="s">
        <v>2003</v>
      </c>
      <c r="I115" s="901" t="s">
        <v>2515</v>
      </c>
      <c r="J115" s="508" t="s">
        <v>2019</v>
      </c>
      <c r="K115" s="106" t="s">
        <v>2470</v>
      </c>
      <c r="L115" s="508"/>
      <c r="M115" s="363"/>
      <c r="N115" s="508"/>
      <c r="O115" s="172"/>
      <c r="P115" s="363"/>
      <c r="Q115" s="554"/>
      <c r="R115" s="301"/>
    </row>
    <row r="116" spans="1:18" ht="96" customHeight="1">
      <c r="A116" s="605" t="s">
        <v>481</v>
      </c>
      <c r="B116" s="239" t="s">
        <v>1385</v>
      </c>
      <c r="C116" s="271" t="s">
        <v>1920</v>
      </c>
      <c r="D116" s="925"/>
      <c r="E116" s="629" t="s">
        <v>2022</v>
      </c>
      <c r="F116" s="172" t="s">
        <v>2019</v>
      </c>
      <c r="G116" s="155"/>
      <c r="H116" s="680" t="s">
        <v>2004</v>
      </c>
      <c r="I116" s="327" t="s">
        <v>2471</v>
      </c>
      <c r="J116" s="508" t="s">
        <v>2019</v>
      </c>
      <c r="K116" s="106"/>
      <c r="L116" s="508"/>
      <c r="M116" s="363"/>
      <c r="N116" s="508"/>
      <c r="O116" s="172"/>
      <c r="P116" s="363"/>
      <c r="Q116" s="554"/>
      <c r="R116" s="301"/>
    </row>
    <row r="117" spans="1:18" ht="86.25" customHeight="1">
      <c r="A117" s="605" t="s">
        <v>482</v>
      </c>
      <c r="B117" s="239" t="s">
        <v>1386</v>
      </c>
      <c r="C117" s="271" t="s">
        <v>1921</v>
      </c>
      <c r="D117" s="925"/>
      <c r="E117" s="629" t="s">
        <v>2022</v>
      </c>
      <c r="F117" s="172" t="s">
        <v>2019</v>
      </c>
      <c r="G117" s="155"/>
      <c r="H117" s="680" t="s">
        <v>2005</v>
      </c>
      <c r="I117" s="671" t="s">
        <v>2192</v>
      </c>
      <c r="J117" s="508" t="s">
        <v>2019</v>
      </c>
      <c r="K117" s="106"/>
      <c r="L117" s="508"/>
      <c r="M117" s="363"/>
      <c r="N117" s="508"/>
      <c r="O117" s="172"/>
      <c r="P117" s="363"/>
      <c r="Q117" s="554"/>
      <c r="R117" s="301"/>
    </row>
    <row r="118" spans="1:18" ht="86.25" customHeight="1">
      <c r="A118" s="605" t="s">
        <v>483</v>
      </c>
      <c r="B118" s="239" t="s">
        <v>158</v>
      </c>
      <c r="C118" s="271" t="s">
        <v>1283</v>
      </c>
      <c r="D118" s="925"/>
      <c r="E118" s="629" t="s">
        <v>2022</v>
      </c>
      <c r="F118" s="172" t="s">
        <v>2020</v>
      </c>
      <c r="G118" s="155"/>
      <c r="H118" s="680"/>
      <c r="I118" s="680" t="s">
        <v>2006</v>
      </c>
      <c r="J118" s="508" t="s">
        <v>2020</v>
      </c>
      <c r="K118" s="106"/>
      <c r="L118" s="508"/>
      <c r="M118" s="363"/>
      <c r="N118" s="508"/>
      <c r="O118" s="172"/>
      <c r="P118" s="363"/>
      <c r="Q118" s="554"/>
      <c r="R118" s="301"/>
    </row>
    <row r="119" spans="1:18" ht="98.25" customHeight="1">
      <c r="A119" s="605" t="s">
        <v>484</v>
      </c>
      <c r="B119" s="239" t="s">
        <v>1387</v>
      </c>
      <c r="C119" s="271" t="s">
        <v>1922</v>
      </c>
      <c r="D119" s="925"/>
      <c r="E119" s="629" t="s">
        <v>2022</v>
      </c>
      <c r="F119" s="172" t="s">
        <v>2019</v>
      </c>
      <c r="G119" s="155"/>
      <c r="H119" s="680" t="s">
        <v>2472</v>
      </c>
      <c r="I119" s="671" t="s">
        <v>2193</v>
      </c>
      <c r="J119" s="508" t="s">
        <v>2019</v>
      </c>
      <c r="K119" s="106"/>
      <c r="L119" s="508"/>
      <c r="M119" s="363"/>
      <c r="N119" s="508"/>
      <c r="O119" s="172"/>
      <c r="P119" s="363"/>
      <c r="Q119" s="554"/>
      <c r="R119" s="301"/>
    </row>
    <row r="120" spans="1:18" ht="86.25" customHeight="1">
      <c r="A120" s="605" t="s">
        <v>485</v>
      </c>
      <c r="B120" s="239" t="s">
        <v>1388</v>
      </c>
      <c r="C120" s="271" t="s">
        <v>1923</v>
      </c>
      <c r="D120" s="926"/>
      <c r="E120" s="629" t="s">
        <v>2022</v>
      </c>
      <c r="F120" s="172" t="s">
        <v>2020</v>
      </c>
      <c r="G120" s="155"/>
      <c r="H120" s="680"/>
      <c r="I120" s="327"/>
      <c r="J120" s="508" t="s">
        <v>2020</v>
      </c>
      <c r="K120" s="106"/>
      <c r="L120" s="508"/>
      <c r="M120" s="363"/>
      <c r="N120" s="508"/>
      <c r="O120" s="172"/>
      <c r="P120" s="363"/>
      <c r="Q120" s="554"/>
      <c r="R120" s="301"/>
    </row>
    <row r="121" spans="1:18" ht="45" customHeight="1">
      <c r="A121" s="603" t="s">
        <v>109</v>
      </c>
      <c r="B121" s="241" t="s">
        <v>356</v>
      </c>
      <c r="C121" s="252"/>
      <c r="D121" s="253"/>
      <c r="E121" s="634"/>
      <c r="F121" s="314"/>
      <c r="G121" s="152">
        <f>IF(OR(F121="NA/SC",COUNTIF(F122:F131,"NA/SC")&gt;=2)=TRUE,"NA/SC",IF(AND(F122="",F123="",F124="",F125="",F126="",F127="",F128="",F129="",F130="",F131="")=TRUE,"",IF(COUNTIF(F122:F131,"sim")=10,4,IF(AND(COUNTIF(F122:F131,"NA/SC")=1,COUNTIF(F122:F131,"SIM")=9)=TRUE,4,IF(COUNTIF(F122:F131,"sim")&gt;=7,3,IF(COUNTIF(F122:F131,"sim")&gt;=5,2,IF(COUNTIF(F122:F131,"sim")&gt;=2,1,0)))))))</f>
        <v>2</v>
      </c>
      <c r="H121" s="732"/>
      <c r="I121" s="323"/>
      <c r="J121" s="507"/>
      <c r="K121" s="98"/>
      <c r="L121" s="507"/>
      <c r="M121" s="360" t="str">
        <f>IF(OR(L121="NA/SC",COUNTIF(L122:L131,"NA/SC")&gt;=2)=TRUE,"NA/SC",IF(AND(L122="",L123="",L124="",L125="",L126="",L127="",L128="",L129="",L130="",L131="")=TRUE,"",IF(COUNTIF(L122:L131,"sim")=10,4,IF(AND(COUNTIF(L122:L131,"NA/SC")=1,COUNTIF(L122:L131,"SIM")=9)=TRUE,4,IF(COUNTIF(L122:L131,"sim")&gt;=7,3,IF(COUNTIF(L122:L131,"sim")&gt;=5,2,IF(COUNTIF(L122:L131,"sim")&gt;=2,1,0)))))))</f>
        <v/>
      </c>
      <c r="N121" s="507"/>
      <c r="O121" s="314"/>
      <c r="P121" s="360" t="str">
        <f>IF(OR(N121="NA/SC",COUNTIF(N122:N131,"NA/SC")&gt;=2)=TRUE,"NA/SC",IF(AND(N122="",N123="",N124="",N125="",N126="",N127="",N128="",N129="",N130="",N131="")=TRUE,"",IF(COUNTIF(N122:N131,"sim")=10,4,IF(AND(COUNTIF(N122:N131,"NA/SC")=1,COUNTIF(N122:N131,"SIM")=9)=TRUE,4,IF(COUNTIF(N122:N131,"sim")&gt;=7,3,IF(COUNTIF(N122:N131,"sim")&gt;=5,2,IF(COUNTIF(N122:N131,"sim")&gt;=2,1,0)))))))</f>
        <v/>
      </c>
      <c r="Q121" s="534"/>
      <c r="R121" s="535" t="s">
        <v>964</v>
      </c>
    </row>
    <row r="122" spans="1:18" ht="86.25" customHeight="1">
      <c r="A122" s="605" t="s">
        <v>486</v>
      </c>
      <c r="B122" s="239" t="s">
        <v>1389</v>
      </c>
      <c r="C122" s="249" t="s">
        <v>1924</v>
      </c>
      <c r="D122" s="918" t="s">
        <v>1771</v>
      </c>
      <c r="E122" s="640" t="s">
        <v>2022</v>
      </c>
      <c r="F122" s="172" t="s">
        <v>2019</v>
      </c>
      <c r="G122" s="147"/>
      <c r="H122" s="680" t="s">
        <v>2007</v>
      </c>
      <c r="I122" s="620" t="s">
        <v>2194</v>
      </c>
      <c r="J122" s="508" t="s">
        <v>2019</v>
      </c>
      <c r="K122" s="94"/>
      <c r="L122" s="508"/>
      <c r="M122" s="355"/>
      <c r="N122" s="508"/>
      <c r="O122" s="172"/>
      <c r="P122" s="355"/>
      <c r="Q122" s="555"/>
      <c r="R122" s="301"/>
    </row>
    <row r="123" spans="1:18" ht="86.25" customHeight="1">
      <c r="A123" s="605" t="s">
        <v>487</v>
      </c>
      <c r="B123" s="239" t="s">
        <v>1390</v>
      </c>
      <c r="C123" s="249" t="s">
        <v>1925</v>
      </c>
      <c r="D123" s="925"/>
      <c r="E123" s="640" t="s">
        <v>2022</v>
      </c>
      <c r="F123" s="172" t="s">
        <v>2019</v>
      </c>
      <c r="G123" s="147"/>
      <c r="H123" s="680" t="s">
        <v>2008</v>
      </c>
      <c r="I123" s="620" t="s">
        <v>2195</v>
      </c>
      <c r="J123" s="508" t="s">
        <v>2019</v>
      </c>
      <c r="K123" s="94"/>
      <c r="L123" s="508"/>
      <c r="M123" s="355"/>
      <c r="N123" s="508"/>
      <c r="O123" s="172"/>
      <c r="P123" s="355"/>
      <c r="Q123" s="556"/>
      <c r="R123" s="301"/>
    </row>
    <row r="124" spans="1:18" ht="86.25" customHeight="1">
      <c r="A124" s="605" t="s">
        <v>488</v>
      </c>
      <c r="B124" s="239" t="s">
        <v>1391</v>
      </c>
      <c r="C124" s="249" t="s">
        <v>1926</v>
      </c>
      <c r="D124" s="925"/>
      <c r="E124" s="640" t="s">
        <v>2022</v>
      </c>
      <c r="F124" s="172" t="s">
        <v>2020</v>
      </c>
      <c r="G124" s="148"/>
      <c r="H124" s="680" t="s">
        <v>2009</v>
      </c>
      <c r="I124" s="622"/>
      <c r="J124" s="508" t="s">
        <v>2020</v>
      </c>
      <c r="K124" s="94"/>
      <c r="L124" s="508"/>
      <c r="M124" s="356"/>
      <c r="N124" s="508"/>
      <c r="O124" s="172"/>
      <c r="P124" s="356"/>
      <c r="Q124" s="553"/>
      <c r="R124" s="301"/>
    </row>
    <row r="125" spans="1:18" ht="86.25" customHeight="1">
      <c r="A125" s="605" t="s">
        <v>489</v>
      </c>
      <c r="B125" s="239" t="s">
        <v>1392</v>
      </c>
      <c r="C125" s="249" t="s">
        <v>1927</v>
      </c>
      <c r="D125" s="925"/>
      <c r="E125" s="640" t="s">
        <v>2022</v>
      </c>
      <c r="F125" s="172" t="s">
        <v>2019</v>
      </c>
      <c r="G125" s="148"/>
      <c r="H125" s="680" t="s">
        <v>2010</v>
      </c>
      <c r="I125" s="620" t="s">
        <v>2417</v>
      </c>
      <c r="J125" s="508" t="s">
        <v>2019</v>
      </c>
      <c r="K125" s="94"/>
      <c r="L125" s="508"/>
      <c r="M125" s="356"/>
      <c r="N125" s="508"/>
      <c r="O125" s="172"/>
      <c r="P125" s="356"/>
      <c r="Q125" s="553"/>
      <c r="R125" s="301"/>
    </row>
    <row r="126" spans="1:18" ht="86.25" customHeight="1">
      <c r="A126" s="605" t="s">
        <v>490</v>
      </c>
      <c r="B126" s="239" t="s">
        <v>1393</v>
      </c>
      <c r="C126" s="249" t="s">
        <v>1928</v>
      </c>
      <c r="D126" s="925"/>
      <c r="E126" s="640" t="s">
        <v>2022</v>
      </c>
      <c r="F126" s="172" t="s">
        <v>2019</v>
      </c>
      <c r="G126" s="148"/>
      <c r="H126" s="680" t="s">
        <v>2011</v>
      </c>
      <c r="I126" s="847" t="s">
        <v>2488</v>
      </c>
      <c r="J126" s="508" t="s">
        <v>2019</v>
      </c>
      <c r="K126" s="94"/>
      <c r="L126" s="508"/>
      <c r="M126" s="356"/>
      <c r="N126" s="508"/>
      <c r="O126" s="172"/>
      <c r="P126" s="356"/>
      <c r="Q126" s="553"/>
      <c r="R126" s="301"/>
    </row>
    <row r="127" spans="1:18" ht="86.25" customHeight="1">
      <c r="A127" s="605" t="s">
        <v>491</v>
      </c>
      <c r="B127" s="239" t="s">
        <v>1394</v>
      </c>
      <c r="C127" s="249" t="s">
        <v>1929</v>
      </c>
      <c r="D127" s="925"/>
      <c r="E127" s="640" t="s">
        <v>2022</v>
      </c>
      <c r="F127" s="172" t="s">
        <v>2020</v>
      </c>
      <c r="G127" s="148"/>
      <c r="H127" s="680" t="s">
        <v>2012</v>
      </c>
      <c r="I127" s="904" t="s">
        <v>2520</v>
      </c>
      <c r="J127" s="508" t="s">
        <v>2019</v>
      </c>
      <c r="K127" s="882" t="s">
        <v>2473</v>
      </c>
      <c r="L127" s="508"/>
      <c r="M127" s="356"/>
      <c r="N127" s="508"/>
      <c r="O127" s="172"/>
      <c r="P127" s="356"/>
      <c r="Q127" s="553"/>
      <c r="R127" s="301"/>
    </row>
    <row r="128" spans="1:18" ht="86.25" customHeight="1">
      <c r="A128" s="605" t="s">
        <v>492</v>
      </c>
      <c r="B128" s="239" t="s">
        <v>1395</v>
      </c>
      <c r="C128" s="249" t="s">
        <v>1929</v>
      </c>
      <c r="D128" s="925"/>
      <c r="E128" s="640" t="s">
        <v>2022</v>
      </c>
      <c r="F128" s="172" t="s">
        <v>2020</v>
      </c>
      <c r="G128" s="147"/>
      <c r="H128" s="680"/>
      <c r="I128" s="620" t="s">
        <v>2519</v>
      </c>
      <c r="J128" s="508" t="s">
        <v>2019</v>
      </c>
      <c r="K128" s="882" t="s">
        <v>2474</v>
      </c>
      <c r="L128" s="508"/>
      <c r="M128" s="355"/>
      <c r="N128" s="508"/>
      <c r="O128" s="172"/>
      <c r="P128" s="355"/>
      <c r="Q128" s="555"/>
      <c r="R128" s="301"/>
    </row>
    <row r="129" spans="1:18" ht="86.25" customHeight="1">
      <c r="A129" s="605" t="s">
        <v>493</v>
      </c>
      <c r="B129" s="239" t="s">
        <v>1396</v>
      </c>
      <c r="C129" s="249" t="s">
        <v>1930</v>
      </c>
      <c r="D129" s="925"/>
      <c r="E129" s="640" t="s">
        <v>2022</v>
      </c>
      <c r="F129" s="172" t="s">
        <v>2020</v>
      </c>
      <c r="G129" s="147"/>
      <c r="H129" s="905"/>
      <c r="I129" s="620" t="s">
        <v>2510</v>
      </c>
      <c r="J129" s="508" t="s">
        <v>2019</v>
      </c>
      <c r="K129" s="914" t="s">
        <v>2475</v>
      </c>
      <c r="L129" s="508"/>
      <c r="M129" s="355"/>
      <c r="N129" s="508"/>
      <c r="O129" s="172"/>
      <c r="P129" s="355"/>
      <c r="Q129" s="556"/>
      <c r="R129" s="301"/>
    </row>
    <row r="130" spans="1:18" ht="86.25" customHeight="1">
      <c r="A130" s="605" t="s">
        <v>494</v>
      </c>
      <c r="B130" s="239" t="s">
        <v>1397</v>
      </c>
      <c r="C130" s="249" t="s">
        <v>22</v>
      </c>
      <c r="D130" s="925"/>
      <c r="E130" s="640" t="s">
        <v>2022</v>
      </c>
      <c r="F130" s="172" t="s">
        <v>2019</v>
      </c>
      <c r="G130" s="147"/>
      <c r="H130" s="680" t="s">
        <v>2013</v>
      </c>
      <c r="I130" s="847" t="s">
        <v>2196</v>
      </c>
      <c r="J130" s="508" t="s">
        <v>2019</v>
      </c>
      <c r="K130" s="94"/>
      <c r="L130" s="508"/>
      <c r="M130" s="355"/>
      <c r="N130" s="508"/>
      <c r="O130" s="172"/>
      <c r="P130" s="355"/>
      <c r="Q130" s="556"/>
      <c r="R130" s="301"/>
    </row>
    <row r="131" spans="1:18" ht="86.25" customHeight="1">
      <c r="A131" s="605" t="s">
        <v>495</v>
      </c>
      <c r="B131" s="239" t="s">
        <v>1398</v>
      </c>
      <c r="C131" s="249" t="s">
        <v>1931</v>
      </c>
      <c r="D131" s="926"/>
      <c r="E131" s="640" t="s">
        <v>2022</v>
      </c>
      <c r="F131" s="172" t="s">
        <v>2020</v>
      </c>
      <c r="G131" s="154"/>
      <c r="H131" s="680"/>
      <c r="I131" s="853"/>
      <c r="J131" s="508" t="s">
        <v>2020</v>
      </c>
      <c r="K131" s="442"/>
      <c r="L131" s="508"/>
      <c r="M131" s="362"/>
      <c r="N131" s="508"/>
      <c r="O131" s="172"/>
      <c r="P131" s="362"/>
      <c r="Q131" s="546"/>
      <c r="R131" s="301"/>
    </row>
    <row r="132" spans="1:18" ht="45" customHeight="1">
      <c r="A132" s="603" t="s">
        <v>110</v>
      </c>
      <c r="B132" s="241" t="s">
        <v>357</v>
      </c>
      <c r="C132" s="761"/>
      <c r="D132" s="466"/>
      <c r="E132" s="634"/>
      <c r="F132" s="314"/>
      <c r="G132" s="152">
        <f>IF(OR(F132="NA/SC",COUNTIF(F133:F139,"NA/SC")&gt;=2)=TRUE,"NA/SC",IF(AND(F133="",F134="",F135="",F136="",F137="",F138="",F139="")=TRUE,"",IF(COUNTIF(F133:F139,"sim")&gt;=6,4,IF(AND(COUNTIF(F133:F139,"NA/SC")=1,COUNTIF(F133:F140,"SIM")=5)=TRUE,4,IF(COUNTIF(F133:F139,"sim")&gt;=5,3,IF(COUNTIF(F133:F139,"sim")&gt;=3,2,IF(COUNTIF(F133:F139,"sim")&gt;=2,1,0)))))))</f>
        <v>2</v>
      </c>
      <c r="H132" s="681"/>
      <c r="I132" s="326"/>
      <c r="J132" s="507"/>
      <c r="K132" s="105"/>
      <c r="L132" s="507"/>
      <c r="M132" s="360" t="str">
        <f>IF(OR(L132="NA/SC",COUNTIF(L133:L139,"NA/SC")&gt;=2)=TRUE,"NA/SC",IF(AND(L133="",L134="",L135="",L136="",L137="",L138="",L139="")=TRUE,"",IF(COUNTIF(L133:L139,"sim")&gt;=6,4,IF(AND(COUNTIF(L133:L139,"NA/SC")=1,COUNTIF(L133:L140,"SIM")=5)=TRUE,4,IF(COUNTIF(L133:L139,"sim")&gt;=5,3,IF(COUNTIF(L133:L139,"sim")&gt;=3,2,IF(COUNTIF(L133:L139,"sim")&gt;=2,1,0)))))))</f>
        <v/>
      </c>
      <c r="N132" s="507"/>
      <c r="O132" s="314"/>
      <c r="P132" s="360" t="str">
        <f>IF(OR(N132="NA/SC",COUNTIF(N133:N139,"NA/SC")&gt;=2)=TRUE,"NA/SC",IF(AND(N133="",N134="",N135="",N136="",N137="",N138="",N139="")=TRUE,"",IF(COUNTIF(N133:N139,"sim")&gt;=6,4,IF(AND(COUNTIF(N133:N139,"NA/SC")=1,COUNTIF(N133:N140,"SIM")=5)=TRUE,4,IF(COUNTIF(N133:N139,"sim")&gt;=5,3,IF(COUNTIF(N133:N139,"sim")&gt;=3,2,IF(COUNTIF(N133:N139,"sim")&gt;=2,1,0)))))))</f>
        <v/>
      </c>
      <c r="Q132" s="534"/>
      <c r="R132" s="535" t="s">
        <v>965</v>
      </c>
    </row>
    <row r="133" spans="1:18" ht="86.25" customHeight="1">
      <c r="A133" s="605" t="s">
        <v>496</v>
      </c>
      <c r="B133" s="239" t="s">
        <v>1399</v>
      </c>
      <c r="C133" s="249" t="s">
        <v>245</v>
      </c>
      <c r="D133" s="918" t="s">
        <v>1829</v>
      </c>
      <c r="E133" s="640" t="s">
        <v>2022</v>
      </c>
      <c r="F133" s="172" t="s">
        <v>2020</v>
      </c>
      <c r="G133" s="147"/>
      <c r="H133" s="731"/>
      <c r="I133" s="622"/>
      <c r="J133" s="508" t="s">
        <v>2020</v>
      </c>
      <c r="K133" s="94"/>
      <c r="L133" s="508"/>
      <c r="M133" s="355"/>
      <c r="N133" s="508"/>
      <c r="O133" s="172"/>
      <c r="P133" s="355"/>
      <c r="Q133" s="556"/>
      <c r="R133" s="301"/>
    </row>
    <row r="134" spans="1:18" ht="86.25" customHeight="1">
      <c r="A134" s="605" t="s">
        <v>803</v>
      </c>
      <c r="B134" s="239" t="s">
        <v>1400</v>
      </c>
      <c r="C134" s="249" t="s">
        <v>1932</v>
      </c>
      <c r="D134" s="925"/>
      <c r="E134" s="640" t="s">
        <v>2022</v>
      </c>
      <c r="F134" s="172" t="s">
        <v>2019</v>
      </c>
      <c r="G134" s="147"/>
      <c r="H134" s="680" t="s">
        <v>2014</v>
      </c>
      <c r="I134" s="620" t="s">
        <v>2197</v>
      </c>
      <c r="J134" s="508" t="s">
        <v>2019</v>
      </c>
      <c r="K134" s="94"/>
      <c r="L134" s="508"/>
      <c r="M134" s="355"/>
      <c r="N134" s="508"/>
      <c r="O134" s="172"/>
      <c r="P134" s="355"/>
      <c r="Q134" s="556"/>
      <c r="R134" s="301"/>
    </row>
    <row r="135" spans="1:18" ht="86.25" customHeight="1">
      <c r="A135" s="605" t="s">
        <v>497</v>
      </c>
      <c r="B135" s="239" t="s">
        <v>1401</v>
      </c>
      <c r="C135" s="249" t="s">
        <v>1933</v>
      </c>
      <c r="D135" s="925"/>
      <c r="E135" s="640" t="s">
        <v>2022</v>
      </c>
      <c r="F135" s="172" t="s">
        <v>2019</v>
      </c>
      <c r="G135" s="148"/>
      <c r="H135" s="680" t="s">
        <v>2015</v>
      </c>
      <c r="I135" s="620" t="s">
        <v>2198</v>
      </c>
      <c r="J135" s="508" t="s">
        <v>2019</v>
      </c>
      <c r="K135" s="94"/>
      <c r="L135" s="508"/>
      <c r="M135" s="356"/>
      <c r="N135" s="508"/>
      <c r="O135" s="172"/>
      <c r="P135" s="356"/>
      <c r="Q135" s="557"/>
      <c r="R135" s="301"/>
    </row>
    <row r="136" spans="1:18" ht="86.25" customHeight="1">
      <c r="A136" s="605" t="s">
        <v>498</v>
      </c>
      <c r="B136" s="239" t="s">
        <v>1402</v>
      </c>
      <c r="C136" s="249" t="s">
        <v>1934</v>
      </c>
      <c r="D136" s="925"/>
      <c r="E136" s="640" t="s">
        <v>2022</v>
      </c>
      <c r="F136" s="172" t="s">
        <v>2020</v>
      </c>
      <c r="G136" s="148"/>
      <c r="H136" s="680"/>
      <c r="I136" s="622"/>
      <c r="J136" s="508" t="s">
        <v>2020</v>
      </c>
      <c r="K136" s="94"/>
      <c r="L136" s="508"/>
      <c r="M136" s="356"/>
      <c r="N136" s="508"/>
      <c r="O136" s="172"/>
      <c r="P136" s="356"/>
      <c r="Q136" s="557"/>
      <c r="R136" s="301"/>
    </row>
    <row r="137" spans="1:18" ht="86.25" customHeight="1">
      <c r="A137" s="605" t="s">
        <v>499</v>
      </c>
      <c r="B137" s="239" t="s">
        <v>1403</v>
      </c>
      <c r="C137" s="249" t="s">
        <v>244</v>
      </c>
      <c r="D137" s="925"/>
      <c r="E137" s="640" t="s">
        <v>2022</v>
      </c>
      <c r="F137" s="172" t="s">
        <v>2019</v>
      </c>
      <c r="G137" s="147"/>
      <c r="H137" s="680" t="s">
        <v>2016</v>
      </c>
      <c r="I137" s="620" t="s">
        <v>2199</v>
      </c>
      <c r="J137" s="508" t="s">
        <v>2019</v>
      </c>
      <c r="K137" s="94"/>
      <c r="L137" s="508"/>
      <c r="M137" s="355"/>
      <c r="N137" s="508"/>
      <c r="O137" s="172"/>
      <c r="P137" s="355"/>
      <c r="Q137" s="558"/>
      <c r="R137" s="301"/>
    </row>
    <row r="138" spans="1:18" ht="98.25" customHeight="1">
      <c r="A138" s="605" t="s">
        <v>500</v>
      </c>
      <c r="B138" s="239" t="s">
        <v>1404</v>
      </c>
      <c r="C138" s="249" t="s">
        <v>1935</v>
      </c>
      <c r="D138" s="925"/>
      <c r="E138" s="640" t="s">
        <v>2022</v>
      </c>
      <c r="F138" s="172" t="s">
        <v>2020</v>
      </c>
      <c r="G138" s="147"/>
      <c r="H138" s="680" t="s">
        <v>2512</v>
      </c>
      <c r="I138" s="745" t="s">
        <v>2511</v>
      </c>
      <c r="J138" s="508" t="s">
        <v>2019</v>
      </c>
      <c r="K138" s="914" t="s">
        <v>2476</v>
      </c>
      <c r="L138" s="508"/>
      <c r="M138" s="355"/>
      <c r="N138" s="508"/>
      <c r="O138" s="172"/>
      <c r="P138" s="355"/>
      <c r="Q138" s="559"/>
      <c r="R138" s="301"/>
    </row>
    <row r="139" spans="1:18" ht="86.25" customHeight="1">
      <c r="A139" s="605" t="s">
        <v>501</v>
      </c>
      <c r="B139" s="239" t="s">
        <v>1405</v>
      </c>
      <c r="C139" s="249" t="s">
        <v>1936</v>
      </c>
      <c r="D139" s="926"/>
      <c r="E139" s="640" t="s">
        <v>2022</v>
      </c>
      <c r="F139" s="172" t="s">
        <v>2019</v>
      </c>
      <c r="G139" s="154"/>
      <c r="H139" s="905" t="s">
        <v>2017</v>
      </c>
      <c r="I139" s="670" t="s">
        <v>2200</v>
      </c>
      <c r="J139" s="508" t="s">
        <v>2019</v>
      </c>
      <c r="K139" s="442"/>
      <c r="L139" s="508"/>
      <c r="M139" s="362"/>
      <c r="N139" s="508"/>
      <c r="O139" s="172"/>
      <c r="P139" s="362"/>
      <c r="Q139" s="546"/>
      <c r="R139" s="301"/>
    </row>
    <row r="140" spans="1:18" ht="45" customHeight="1">
      <c r="A140" s="603" t="s">
        <v>112</v>
      </c>
      <c r="B140" s="241" t="s">
        <v>371</v>
      </c>
      <c r="C140" s="252"/>
      <c r="D140" s="253"/>
      <c r="E140" s="634"/>
      <c r="F140" s="314"/>
      <c r="G140" s="152">
        <f>IF(OR(F140="NA/SC",COUNTIF(F141:F146,"NA/SC")&gt;=2)=TRUE,"NA/SC",IF(AND(F141="",F142="",F143="",F144="",F145="",F146="")=TRUE,"",IF(COUNTIF(F141:F146,"sim")=6,4,IF(AND(COUNTIF(F141:F146,"NA/SC")=1,COUNTIF(F141:F146,"SIM")=5)=TRUE,4,IF(COUNTIF(F141:F146,"sim")&gt;=5,3,IF(COUNTIF(F141:F146,"sim")&gt;=3,2,IF(COUNTIF(F141:F146,"sim")&gt;=1,1,0)))))))</f>
        <v>3</v>
      </c>
      <c r="H140" s="732"/>
      <c r="I140" s="323"/>
      <c r="J140" s="507"/>
      <c r="K140" s="98"/>
      <c r="L140" s="507"/>
      <c r="M140" s="360" t="str">
        <f>IF(OR(L140="NA/SC",COUNTIF(L141:L146,"NA/SC")&gt;=2)=TRUE,"NA/SC",IF(AND(L141="",L142="",L143="",L144="",L145="",L146="")=TRUE,"",IF(COUNTIF(L141:L146,"sim")=6,4,IF(AND(COUNTIF(L141:L146,"NA/SC")=1,COUNTIF(L141:L146,"SIM")=5)=TRUE,4,IF(COUNTIF(L141:L146,"sim")&gt;=5,3,IF(COUNTIF(L141:L146,"sim")&gt;=3,2,IF(COUNTIF(L141:L146,"sim")&gt;=1,1,0)))))))</f>
        <v/>
      </c>
      <c r="N140" s="507"/>
      <c r="O140" s="314"/>
      <c r="P140" s="360" t="str">
        <f>IF(OR(N140="NA/SC",COUNTIF(N141:N146,"NA/SC")&gt;=2)=TRUE,"NA/SC",IF(AND(N141="",N142="",N143="",N144="",N145="",N146="")=TRUE,"",IF(COUNTIF(N141:N146,"sim")=6,4,IF(AND(COUNTIF(N141:N146,"NA/SC")=1,COUNTIF(N141:N146,"SIM")=5)=TRUE,4,IF(COUNTIF(N141:N146,"sim")&gt;=5,3,IF(COUNTIF(N141:N146,"sim")&gt;=3,2,IF(COUNTIF(N141:N146,"sim")&gt;=1,1,0)))))))</f>
        <v/>
      </c>
      <c r="Q140" s="534"/>
      <c r="R140" s="535" t="s">
        <v>966</v>
      </c>
    </row>
    <row r="141" spans="1:18" ht="86.25" customHeight="1">
      <c r="A141" s="605" t="s">
        <v>502</v>
      </c>
      <c r="B141" s="239" t="s">
        <v>1406</v>
      </c>
      <c r="C141" s="271" t="s">
        <v>248</v>
      </c>
      <c r="D141" s="918" t="s">
        <v>1772</v>
      </c>
      <c r="E141" s="630" t="s">
        <v>2150</v>
      </c>
      <c r="F141" s="172" t="s">
        <v>2019</v>
      </c>
      <c r="G141" s="148"/>
      <c r="H141" s="733" t="s">
        <v>2418</v>
      </c>
      <c r="I141" s="620" t="s">
        <v>2423</v>
      </c>
      <c r="J141" s="508" t="s">
        <v>2019</v>
      </c>
      <c r="K141" s="94"/>
      <c r="L141" s="508"/>
      <c r="M141" s="356"/>
      <c r="N141" s="508"/>
      <c r="O141" s="172"/>
      <c r="P141" s="356"/>
      <c r="Q141" s="560"/>
      <c r="R141" s="301"/>
    </row>
    <row r="142" spans="1:18" ht="86.25" customHeight="1">
      <c r="A142" s="605" t="s">
        <v>804</v>
      </c>
      <c r="B142" s="239" t="s">
        <v>1407</v>
      </c>
      <c r="C142" s="271" t="s">
        <v>247</v>
      </c>
      <c r="D142" s="925"/>
      <c r="E142" s="630" t="s">
        <v>2150</v>
      </c>
      <c r="F142" s="172" t="s">
        <v>2019</v>
      </c>
      <c r="G142" s="148"/>
      <c r="H142" s="733" t="s">
        <v>2419</v>
      </c>
      <c r="I142" s="620" t="s">
        <v>2423</v>
      </c>
      <c r="J142" s="508" t="s">
        <v>2019</v>
      </c>
      <c r="K142" s="94"/>
      <c r="L142" s="508"/>
      <c r="M142" s="356"/>
      <c r="N142" s="508"/>
      <c r="O142" s="172"/>
      <c r="P142" s="356"/>
      <c r="Q142" s="560"/>
      <c r="R142" s="301"/>
    </row>
    <row r="143" spans="1:18" ht="86.25" customHeight="1">
      <c r="A143" s="605" t="s">
        <v>503</v>
      </c>
      <c r="B143" s="239" t="s">
        <v>1408</v>
      </c>
      <c r="C143" s="271" t="s">
        <v>1284</v>
      </c>
      <c r="D143" s="925"/>
      <c r="E143" s="630" t="s">
        <v>2150</v>
      </c>
      <c r="F143" s="172" t="s">
        <v>2019</v>
      </c>
      <c r="G143" s="148"/>
      <c r="H143" s="733" t="s">
        <v>2420</v>
      </c>
      <c r="I143" s="620" t="s">
        <v>2423</v>
      </c>
      <c r="J143" s="508" t="s">
        <v>2019</v>
      </c>
      <c r="K143" s="94"/>
      <c r="L143" s="508"/>
      <c r="M143" s="356"/>
      <c r="N143" s="508"/>
      <c r="O143" s="172"/>
      <c r="P143" s="356"/>
      <c r="Q143" s="561"/>
      <c r="R143" s="301"/>
    </row>
    <row r="144" spans="1:18" ht="86.25" customHeight="1">
      <c r="A144" s="606" t="s">
        <v>710</v>
      </c>
      <c r="B144" s="239" t="s">
        <v>1409</v>
      </c>
      <c r="C144" s="271" t="s">
        <v>1937</v>
      </c>
      <c r="D144" s="925"/>
      <c r="E144" s="630" t="s">
        <v>2150</v>
      </c>
      <c r="F144" s="172" t="s">
        <v>2019</v>
      </c>
      <c r="G144" s="148"/>
      <c r="H144" s="733" t="s">
        <v>2421</v>
      </c>
      <c r="I144" s="847" t="s">
        <v>2423</v>
      </c>
      <c r="J144" s="508" t="s">
        <v>2019</v>
      </c>
      <c r="K144" s="94"/>
      <c r="L144" s="508"/>
      <c r="M144" s="356"/>
      <c r="N144" s="508"/>
      <c r="O144" s="172"/>
      <c r="P144" s="356"/>
      <c r="Q144" s="562"/>
      <c r="R144" s="301"/>
    </row>
    <row r="145" spans="1:18" ht="86.25" customHeight="1">
      <c r="A145" s="605" t="s">
        <v>711</v>
      </c>
      <c r="B145" s="239" t="s">
        <v>1410</v>
      </c>
      <c r="C145" s="271" t="s">
        <v>1938</v>
      </c>
      <c r="D145" s="925"/>
      <c r="E145" s="630" t="s">
        <v>2150</v>
      </c>
      <c r="F145" s="172" t="s">
        <v>2019</v>
      </c>
      <c r="G145" s="147"/>
      <c r="H145" s="733" t="s">
        <v>2422</v>
      </c>
      <c r="I145" s="620" t="s">
        <v>2423</v>
      </c>
      <c r="J145" s="508" t="s">
        <v>2019</v>
      </c>
      <c r="K145" s="94"/>
      <c r="L145" s="508"/>
      <c r="M145" s="355"/>
      <c r="N145" s="508"/>
      <c r="O145" s="172"/>
      <c r="P145" s="355"/>
      <c r="Q145" s="552"/>
      <c r="R145" s="301"/>
    </row>
    <row r="146" spans="1:18" ht="108.75" customHeight="1">
      <c r="A146" s="605" t="s">
        <v>712</v>
      </c>
      <c r="B146" s="239" t="s">
        <v>1411</v>
      </c>
      <c r="C146" s="271" t="s">
        <v>246</v>
      </c>
      <c r="D146" s="926"/>
      <c r="E146" s="630" t="s">
        <v>2150</v>
      </c>
      <c r="F146" s="172" t="s">
        <v>2020</v>
      </c>
      <c r="G146" s="154"/>
      <c r="H146" s="680"/>
      <c r="I146" s="854"/>
      <c r="J146" s="508" t="s">
        <v>2020</v>
      </c>
      <c r="K146" s="442"/>
      <c r="L146" s="508"/>
      <c r="M146" s="362"/>
      <c r="N146" s="508"/>
      <c r="O146" s="172"/>
      <c r="P146" s="362"/>
      <c r="Q146" s="546"/>
      <c r="R146" s="301"/>
    </row>
    <row r="147" spans="1:18" ht="45" customHeight="1">
      <c r="A147" s="604" t="s">
        <v>293</v>
      </c>
      <c r="B147" s="247" t="s">
        <v>159</v>
      </c>
      <c r="C147" s="776"/>
      <c r="D147" s="235"/>
      <c r="E147" s="643"/>
      <c r="F147" s="170"/>
      <c r="G147" s="145">
        <f>IF(F147="NÃO AVALIADO","NA/SC",IF(AND(G149="NA/SC",G154="NA/SC")=TRUE,"NÃO AVALIADO",IF(AND(G149="",G154="")=TRUE,"",IF(AVERAGE(G149,G154)-INT(AVERAGE(G149,G154))&lt;=0.5,INT(AVERAGE(G149,G154)),INT(AVERAGE(G149,G154))+1))))</f>
        <v>3</v>
      </c>
      <c r="H147" s="675"/>
      <c r="I147" s="345"/>
      <c r="J147" s="505"/>
      <c r="K147" s="135"/>
      <c r="L147" s="505"/>
      <c r="M147" s="351" t="str">
        <f>IF(L147="NÃO AVALIADO","NA/SC",IF(AND(M149="NA/SC",M154="NA/SC")=TRUE,"NÃO AVALIADO",IF(AND(M149="",M154="")=TRUE,"",IF(AVERAGE(M149,M154)-INT(AVERAGE(M149,M154))&lt;=0.5,INT(AVERAGE(M149,M154)),INT(AVERAGE(M149,M154))+1))))</f>
        <v/>
      </c>
      <c r="N147" s="505"/>
      <c r="O147" s="170"/>
      <c r="P147" s="351">
        <f>IF(N147="NÃO AVALIADO","NA/SC",IF(AND(P149="NA/SC",P154="NA/SC")=TRUE,"NÃO AVALIADO",IF(AND(P149="",P154="")=TRUE,"",IF(AVERAGE(P149,P154)-INT(AVERAGE(P149,P154))&lt;=0.5,INT(AVERAGE(P149,P154)),INT(AVERAGE(P149,P154))+1))))</f>
        <v>0</v>
      </c>
      <c r="Q147" s="531"/>
      <c r="R147" s="532" t="s">
        <v>967</v>
      </c>
    </row>
    <row r="148" spans="1:18" ht="21">
      <c r="A148" s="605" t="s">
        <v>85</v>
      </c>
      <c r="B148" s="248" t="s">
        <v>86</v>
      </c>
      <c r="C148" s="249"/>
      <c r="D148" s="259"/>
      <c r="E148" s="632"/>
      <c r="F148" s="171"/>
      <c r="G148" s="146"/>
      <c r="H148" s="680"/>
      <c r="I148" s="852"/>
      <c r="J148" s="506"/>
      <c r="K148" s="443"/>
      <c r="L148" s="506"/>
      <c r="M148" s="358"/>
      <c r="N148" s="506"/>
      <c r="O148" s="171"/>
      <c r="P148" s="358"/>
      <c r="Q148" s="546"/>
      <c r="R148" s="301"/>
    </row>
    <row r="149" spans="1:18" ht="45" customHeight="1">
      <c r="A149" s="603" t="s">
        <v>114</v>
      </c>
      <c r="B149" s="241" t="s">
        <v>1215</v>
      </c>
      <c r="C149" s="252"/>
      <c r="D149" s="253"/>
      <c r="E149" s="634"/>
      <c r="F149" s="314"/>
      <c r="G149" s="149">
        <f>IF(OR(F149="NA/SC",COUNTIF(F150:F153,"NA/SC")&gt;=2)=TRUE,"NA/SC",IF(AND(F150="",F151="",F152="",F153="")=TRUE,"",IF(COUNTIF(F150:F153,"sim")=4,4,IF(AND(COUNTIF(F150:F153,"NA/SC")=1,COUNTIF(F150:F153,"SIM")=3)=TRUE,4,IF(COUNTIF(F150:F153,"sim")&gt;=3,3,IF(COUNTIF(F150:F153,"sim")&gt;=2,2,IF(COUNTIF(F150:F153,"sim")&gt;=1,1,0)))))))</f>
        <v>4</v>
      </c>
      <c r="H149" s="732"/>
      <c r="I149" s="323"/>
      <c r="J149" s="507"/>
      <c r="K149" s="98"/>
      <c r="L149" s="507"/>
      <c r="M149" s="353" t="str">
        <f>IF(OR(L149="NA/SC",COUNTIF(L150:L153,"NA/SC")&gt;=2)=TRUE,"NA/SC",IF(AND(L150="",L151="",L152="",L153="")=TRUE,"",IF(COUNTIF(L150:L153,"sim")=4,4,IF(AND(COUNTIF(L150:L153,"NA/SC")=1,COUNTIF(L150:L153,"SIM")=3)=TRUE,4,IF(COUNTIF(L150:L153,"sim")&gt;=3,3,IF(COUNTIF(L150:L153,"sim")&gt;=2,2,IF(COUNTIF(L150:L153,"sim")&gt;=1,1,0)))))))</f>
        <v/>
      </c>
      <c r="N149" s="507"/>
      <c r="O149" s="314"/>
      <c r="P149" s="353" t="str">
        <f>IF(OR(N149="NA/SC",COUNTIF(N150:N153,"NA/SC")&gt;=2)=TRUE,"NA/SC",IF(AND(N150="",N151="",N152="",N153="")=TRUE,"",IF(COUNTIF(N150:N153,"sim")=4,4,IF(AND(COUNTIF(N150:N153,"NA/SC")=1,COUNTIF(N150:N153,"SIM")=3)=TRUE,4,IF(COUNTIF(N150:N153,"sim")&gt;=3,3,IF(COUNTIF(N150:N153,"sim")&gt;=2,2,IF(COUNTIF(N150:N153,"sim")&gt;=1,1,0)))))))</f>
        <v/>
      </c>
      <c r="Q149" s="534"/>
      <c r="R149" s="535" t="s">
        <v>968</v>
      </c>
    </row>
    <row r="150" spans="1:18" ht="86.25" customHeight="1">
      <c r="A150" s="605" t="s">
        <v>713</v>
      </c>
      <c r="B150" s="239" t="s">
        <v>145</v>
      </c>
      <c r="C150" s="249" t="s">
        <v>251</v>
      </c>
      <c r="D150" s="918" t="s">
        <v>1768</v>
      </c>
      <c r="E150" s="628" t="s">
        <v>2133</v>
      </c>
      <c r="F150" s="172" t="s">
        <v>2019</v>
      </c>
      <c r="G150" s="148"/>
      <c r="H150" s="885" t="s">
        <v>2134</v>
      </c>
      <c r="I150" s="847" t="s">
        <v>2201</v>
      </c>
      <c r="J150" s="508" t="s">
        <v>2019</v>
      </c>
      <c r="K150" s="94"/>
      <c r="L150" s="508"/>
      <c r="M150" s="356"/>
      <c r="N150" s="508"/>
      <c r="O150" s="172"/>
      <c r="P150" s="356"/>
      <c r="Q150" s="536"/>
      <c r="R150" s="301"/>
    </row>
    <row r="151" spans="1:18" ht="86.25" customHeight="1">
      <c r="A151" s="605" t="s">
        <v>805</v>
      </c>
      <c r="B151" s="239" t="s">
        <v>161</v>
      </c>
      <c r="C151" s="249"/>
      <c r="D151" s="925"/>
      <c r="E151" s="628" t="s">
        <v>2133</v>
      </c>
      <c r="F151" s="172" t="s">
        <v>2019</v>
      </c>
      <c r="G151" s="147"/>
      <c r="H151" s="749" t="s">
        <v>2202</v>
      </c>
      <c r="I151" s="620" t="s">
        <v>2205</v>
      </c>
      <c r="J151" s="508" t="s">
        <v>2019</v>
      </c>
      <c r="K151" s="94"/>
      <c r="L151" s="508"/>
      <c r="M151" s="355"/>
      <c r="N151" s="508"/>
      <c r="O151" s="172"/>
      <c r="P151" s="355"/>
      <c r="Q151" s="536"/>
      <c r="R151" s="301"/>
    </row>
    <row r="152" spans="1:18" ht="86.25" customHeight="1">
      <c r="A152" s="605" t="s">
        <v>714</v>
      </c>
      <c r="B152" s="239" t="s">
        <v>162</v>
      </c>
      <c r="C152" s="249" t="s">
        <v>250</v>
      </c>
      <c r="D152" s="925"/>
      <c r="E152" s="628" t="s">
        <v>2133</v>
      </c>
      <c r="F152" s="172" t="s">
        <v>2019</v>
      </c>
      <c r="G152" s="147"/>
      <c r="H152" s="749" t="s">
        <v>2135</v>
      </c>
      <c r="I152" s="620" t="s">
        <v>2203</v>
      </c>
      <c r="J152" s="508" t="s">
        <v>2019</v>
      </c>
      <c r="K152" s="94"/>
      <c r="L152" s="508"/>
      <c r="M152" s="355"/>
      <c r="N152" s="508"/>
      <c r="O152" s="172"/>
      <c r="P152" s="355"/>
      <c r="Q152" s="536"/>
      <c r="R152" s="301"/>
    </row>
    <row r="153" spans="1:18" ht="154.5" customHeight="1">
      <c r="A153" s="605" t="s">
        <v>715</v>
      </c>
      <c r="B153" s="239" t="s">
        <v>1412</v>
      </c>
      <c r="C153" s="271" t="s">
        <v>249</v>
      </c>
      <c r="D153" s="926"/>
      <c r="E153" s="628" t="s">
        <v>2133</v>
      </c>
      <c r="F153" s="172" t="s">
        <v>2019</v>
      </c>
      <c r="G153" s="154"/>
      <c r="H153" s="730" t="s">
        <v>2477</v>
      </c>
      <c r="I153" s="671" t="s">
        <v>2204</v>
      </c>
      <c r="J153" s="508" t="s">
        <v>2019</v>
      </c>
      <c r="K153" s="442"/>
      <c r="L153" s="508"/>
      <c r="M153" s="362"/>
      <c r="N153" s="508"/>
      <c r="O153" s="172"/>
      <c r="P153" s="362"/>
      <c r="Q153" s="546"/>
      <c r="R153" s="301"/>
    </row>
    <row r="154" spans="1:18" ht="45" customHeight="1">
      <c r="A154" s="603" t="s">
        <v>115</v>
      </c>
      <c r="B154" s="241" t="s">
        <v>1216</v>
      </c>
      <c r="C154" s="252"/>
      <c r="D154" s="253"/>
      <c r="E154" s="634"/>
      <c r="F154" s="314"/>
      <c r="G154" s="149">
        <f>IF(OR(F154="NA/SC",COUNTIF(F155:F158,"NA/SC")&gt;=2)=TRUE,"NA/SC",IF(AND(F155="",F156="",F157="",F158="")=TRUE,"",IF(COUNTIF(F155:F158,"sim")=4,4,IF(AND(COUNTIF(F155:F158,"NA/SC")=1,COUNTIF(F155:F158,"SIM")=3)=TRUE,4,IF(COUNTIF(F155:F158,"sim")&gt;=3,3,IF(COUNTIF(F155:F158,"sim")&gt;=2,2,IF(COUNTIF(F155:F158,"sim")&gt;=1,1,0)))))))</f>
        <v>2</v>
      </c>
      <c r="H154" s="732"/>
      <c r="I154" s="323"/>
      <c r="J154" s="507"/>
      <c r="K154" s="98"/>
      <c r="L154" s="507"/>
      <c r="M154" s="353" t="str">
        <f>IF(OR(L154="NA/SC",COUNTIF(L155:L158,"NA/SC")&gt;=2)=TRUE,"NA/SC",IF(AND(L155="",L156="",L157="",L158="")=TRUE,"",IF(COUNTIF(L155:L158,"sim")=4,4,IF(AND(COUNTIF(L155:L158,"NA/SC")=1,COUNTIF(L155:L158,"SIM")=3)=TRUE,4,IF(COUNTIF(L155:L158,"sim")&gt;=3,3,IF(COUNTIF(L155:L158,"sim")&gt;=2,2,IF(COUNTIF(L155:L158,"sim")&gt;=1,1,0)))))))</f>
        <v/>
      </c>
      <c r="N154" s="507"/>
      <c r="O154" s="314"/>
      <c r="P154" s="353">
        <f>IF(OR(N154="NA/SC",COUNTIF(N155:N158,"NA/SC")&gt;=2)=TRUE,"NA/SC",IF(AND(N155="",N156="",N157="",N158="")=TRUE,"",IF(COUNTIF(N155:N158,"sim")=4,4,IF(AND(COUNTIF(N155:N158,"NA/SC")=1,COUNTIF(N155:N158,"SIM")=3)=TRUE,4,IF(COUNTIF(N155:N158,"sim")&gt;=3,3,IF(COUNTIF(N155:N158,"sim")&gt;=2,2,IF(COUNTIF(N155:N158,"sim")&gt;=1,1,0)))))))</f>
        <v>0</v>
      </c>
      <c r="Q154" s="534"/>
      <c r="R154" s="535" t="s">
        <v>969</v>
      </c>
    </row>
    <row r="155" spans="1:18" ht="86.25" customHeight="1">
      <c r="A155" s="605" t="s">
        <v>716</v>
      </c>
      <c r="B155" s="239" t="s">
        <v>164</v>
      </c>
      <c r="C155" s="249" t="s">
        <v>253</v>
      </c>
      <c r="D155" s="932" t="s">
        <v>1836</v>
      </c>
      <c r="E155" s="628" t="s">
        <v>2133</v>
      </c>
      <c r="F155" s="172" t="s">
        <v>2019</v>
      </c>
      <c r="G155" s="148"/>
      <c r="H155" s="680" t="s">
        <v>2136</v>
      </c>
      <c r="I155" s="620" t="s">
        <v>2207</v>
      </c>
      <c r="J155" s="508" t="s">
        <v>2019</v>
      </c>
      <c r="K155" s="94"/>
      <c r="L155" s="508"/>
      <c r="M155" s="356"/>
      <c r="N155" s="508"/>
      <c r="O155" s="172"/>
      <c r="P155" s="356"/>
      <c r="Q155" s="538"/>
      <c r="R155" s="301"/>
    </row>
    <row r="156" spans="1:18" ht="119.25" customHeight="1">
      <c r="A156" s="605" t="s">
        <v>807</v>
      </c>
      <c r="B156" s="239" t="s">
        <v>372</v>
      </c>
      <c r="C156" s="249" t="s">
        <v>1285</v>
      </c>
      <c r="D156" s="933"/>
      <c r="E156" s="628" t="s">
        <v>2133</v>
      </c>
      <c r="F156" s="172" t="s">
        <v>2020</v>
      </c>
      <c r="G156" s="147"/>
      <c r="H156" s="750"/>
      <c r="I156" s="750" t="s">
        <v>2478</v>
      </c>
      <c r="J156" s="508" t="s">
        <v>2020</v>
      </c>
      <c r="K156" s="94"/>
      <c r="L156" s="508"/>
      <c r="M156" s="355"/>
      <c r="N156" s="508"/>
      <c r="O156" s="172"/>
      <c r="P156" s="355"/>
      <c r="Q156" s="536"/>
      <c r="R156" s="301"/>
    </row>
    <row r="157" spans="1:18" ht="86.25" customHeight="1">
      <c r="A157" s="605" t="s">
        <v>717</v>
      </c>
      <c r="B157" s="239" t="s">
        <v>1413</v>
      </c>
      <c r="C157" s="249" t="s">
        <v>252</v>
      </c>
      <c r="D157" s="933"/>
      <c r="E157" s="628" t="s">
        <v>2133</v>
      </c>
      <c r="F157" s="172" t="s">
        <v>2020</v>
      </c>
      <c r="G157" s="148"/>
      <c r="H157" s="748"/>
      <c r="I157" s="1024" t="s">
        <v>2137</v>
      </c>
      <c r="J157" s="508" t="s">
        <v>2020</v>
      </c>
      <c r="K157" s="107"/>
      <c r="L157" s="508"/>
      <c r="M157" s="356"/>
      <c r="N157" s="508"/>
      <c r="O157" s="172"/>
      <c r="P157" s="356"/>
      <c r="Q157" s="557"/>
      <c r="R157" s="301"/>
    </row>
    <row r="158" spans="1:18" ht="86.25" customHeight="1">
      <c r="A158" s="605" t="s">
        <v>806</v>
      </c>
      <c r="B158" s="239" t="s">
        <v>165</v>
      </c>
      <c r="C158" s="249"/>
      <c r="D158" s="934"/>
      <c r="E158" s="628" t="s">
        <v>2133</v>
      </c>
      <c r="F158" s="172" t="s">
        <v>2019</v>
      </c>
      <c r="G158" s="154"/>
      <c r="H158" s="906" t="s">
        <v>2521</v>
      </c>
      <c r="I158" s="670" t="s">
        <v>2206</v>
      </c>
      <c r="J158" s="508" t="s">
        <v>2019</v>
      </c>
      <c r="K158" s="442"/>
      <c r="L158" s="508"/>
      <c r="M158" s="362"/>
      <c r="N158" s="508" t="s">
        <v>2020</v>
      </c>
      <c r="O158" s="172"/>
      <c r="P158" s="362"/>
      <c r="Q158" s="546"/>
      <c r="R158" s="301"/>
    </row>
    <row r="159" spans="1:18" ht="45" customHeight="1">
      <c r="A159" s="927" t="s">
        <v>294</v>
      </c>
      <c r="B159" s="937"/>
      <c r="C159" s="762"/>
      <c r="D159" s="470"/>
      <c r="E159" s="648"/>
      <c r="F159" s="184"/>
      <c r="G159" s="156"/>
      <c r="H159" s="683"/>
      <c r="I159" s="855"/>
      <c r="J159" s="510"/>
      <c r="K159" s="444"/>
      <c r="L159" s="510"/>
      <c r="M159" s="364"/>
      <c r="N159" s="510"/>
      <c r="O159" s="184"/>
      <c r="P159" s="364"/>
      <c r="Q159" s="542"/>
      <c r="R159" s="543"/>
    </row>
    <row r="160" spans="1:18" ht="45" customHeight="1">
      <c r="A160" s="607" t="s">
        <v>277</v>
      </c>
      <c r="B160" s="260" t="s">
        <v>166</v>
      </c>
      <c r="C160" s="776"/>
      <c r="D160" s="471"/>
      <c r="E160" s="643"/>
      <c r="F160" s="170"/>
      <c r="G160" s="145">
        <f>IF(F160="NA/SC","NÃO AVALIADO",IF(OR(AND(G162="NA/SC",G168="NA/SC")=TRUE,AND(G162="NA/SC",G176="NA/SC")=TRUE,AND(G162="NA/SC",G183="NA/SC")=TRUE,AND(G168="NÃO AVALIADO",G176="NA/SC",AND(G168="NA/SC",G183="NA/SC")=TRUE,AND(G176="NA/SC",G183="NA/SC")=TRUE)=TRUE)=TRUE,"NA/SC",IF(AND(G162="",G168="",G176="",G183="")=TRUE,"",IF(AVERAGE(G162,G168,G176,G183)-INT(AVERAGE(G162,G168,G176,G183))&lt;=0.5,INT(AVERAGE(G162,G168,G176,G183)),INT(AVERAGE(G162,G168,G176,G183))+1))))</f>
        <v>3</v>
      </c>
      <c r="H160" s="684"/>
      <c r="I160" s="345"/>
      <c r="J160" s="505"/>
      <c r="K160" s="135"/>
      <c r="L160" s="505"/>
      <c r="M160" s="351" t="str">
        <f>IF(L160="NA/SC","NÃO AVALIADO",IF(OR(AND(M162="NA/SC",M168="NA/SC")=TRUE,AND(M162="NA/SC",M176="NA/SC")=TRUE,AND(M162="NA/SC",M183="NA/SC")=TRUE,AND(M168="NÃO AVALIADO",M176="NA/SC",AND(M168="NA/SC",M183="NA/SC")=TRUE,AND(M176="NA/SC",M183="NA/SC")=TRUE)=TRUE)=TRUE,"NA/SC",IF(AND(M162="",M168="",M176="",M183="")=TRUE,"",IF(AVERAGE(M162,M168,M176,M183)-INT(AVERAGE(M162,M168,M176,M183))&lt;=0.5,INT(AVERAGE(M162,M168,M176,M183)),INT(AVERAGE(M162,M168,M176,M183))+1))))</f>
        <v/>
      </c>
      <c r="N160" s="505"/>
      <c r="O160" s="170"/>
      <c r="P160" s="351" t="str">
        <f>IF(O160="NA/SC","NÃO AVALIADO",IF(OR(AND(P162="NA/SC",P168="NA/SC")=TRUE,AND(P162="NA/SC",P176="NA/SC")=TRUE,AND(P162="NA/SC",P183="NA/SC")=TRUE,AND(P168="NÃO AVALIADO",P176="NA/SC",AND(P168="NA/SC",P183="NA/SC")=TRUE,AND(P176="NA/SC",P183="NA/SC")=TRUE)=TRUE)=TRUE,"NA/SC",IF(AND(P162="",P168="",P176="",P183="")=TRUE,"",IF(AVERAGE(P162,P168,P176,P183)-INT(AVERAGE(P162,P168,P176,P183))&lt;=0.5,INT(AVERAGE(P162,P168,P176,P183)),INT(AVERAGE(P162,P168,P176,P183))+1))))</f>
        <v/>
      </c>
      <c r="Q160" s="531"/>
      <c r="R160" s="532" t="s">
        <v>970</v>
      </c>
    </row>
    <row r="161" spans="1:18" ht="21">
      <c r="A161" s="605" t="s">
        <v>85</v>
      </c>
      <c r="B161" s="248" t="s">
        <v>86</v>
      </c>
      <c r="C161" s="249"/>
      <c r="D161" s="250"/>
      <c r="E161" s="632"/>
      <c r="F161" s="171"/>
      <c r="G161" s="146"/>
      <c r="H161" s="483"/>
      <c r="I161" s="852"/>
      <c r="J161" s="506"/>
      <c r="K161" s="443"/>
      <c r="L161" s="506"/>
      <c r="M161" s="358"/>
      <c r="N161" s="506"/>
      <c r="O161" s="171"/>
      <c r="P161" s="358"/>
      <c r="Q161" s="546"/>
      <c r="R161" s="301"/>
    </row>
    <row r="162" spans="1:18" ht="45" customHeight="1">
      <c r="A162" s="608" t="s">
        <v>117</v>
      </c>
      <c r="B162" s="244" t="s">
        <v>1695</v>
      </c>
      <c r="C162" s="761"/>
      <c r="D162" s="472"/>
      <c r="E162" s="646"/>
      <c r="F162" s="314"/>
      <c r="G162" s="152">
        <f>IF(OR(F162="NA/SC",COUNTIF(F163:F167,"NA/SC")&gt;=2)=TRUE,"NA/SC",IF(AND(F163="",F164="",F165="",F166="",F167="")=TRUE,"",IF(COUNTIF(F163:F167,"sim")=5,4,IF(AND(COUNTIF(F163:F167,"NA/SC")=1,COUNTIF(F163:F167,"SIM")=4)=TRUE,4,IF(COUNTIF(F163:F167,"sim")&gt;=4,3,IF(COUNTIF(F163:F167,"sim")&gt;=2,2,IF(COUNTIF(F163:F167,"sim")&gt;=1,1,0)))))))</f>
        <v>4</v>
      </c>
      <c r="H162" s="682"/>
      <c r="I162" s="326"/>
      <c r="J162" s="507"/>
      <c r="K162" s="105"/>
      <c r="L162" s="507"/>
      <c r="M162" s="360" t="str">
        <f>IF(OR(L162="NA/SC",COUNTIF(L163:L167,"NA/SC")&gt;=2)=TRUE,"NA/SC",IF(AND(L163="",L164="",L165="",L166="",L167="")=TRUE,"",IF(COUNTIF(L163:L167,"sim")=5,4,IF(AND(COUNTIF(L163:L167,"NA/SC")=1,COUNTIF(L163:L167,"SIM")=4)=TRUE,4,IF(COUNTIF(L163:L167,"sim")&gt;=4,3,IF(COUNTIF(L163:L167,"sim")&gt;=2,2,IF(COUNTIF(L163:L167,"sim")&gt;=1,1,0)))))))</f>
        <v/>
      </c>
      <c r="N162" s="507"/>
      <c r="O162" s="314"/>
      <c r="P162" s="360" t="str">
        <f>IF(OR(N162="NA/SC",COUNTIF(N163:N167,"NA/SC")&gt;=2)=TRUE,"NA/SC",IF(AND(N163="",N164="",N165="",N166="",N167="")=TRUE,"",IF(COUNTIF(N163:N167,"sim")=5,4,IF(AND(COUNTIF(N163:N167,"NA/SC")=1,COUNTIF(N163:N167,"SIM")=4)=TRUE,4,IF(COUNTIF(N163:N167,"sim")&gt;=4,3,IF(COUNTIF(N163:N167,"sim")&gt;=2,2,IF(COUNTIF(N163:N167,"sim")&gt;=1,1,0)))))))</f>
        <v/>
      </c>
      <c r="Q162" s="534"/>
      <c r="R162" s="535" t="s">
        <v>1787</v>
      </c>
    </row>
    <row r="163" spans="1:18" ht="154.5" customHeight="1">
      <c r="A163" s="605" t="s">
        <v>718</v>
      </c>
      <c r="B163" s="239" t="s">
        <v>1153</v>
      </c>
      <c r="C163" s="292" t="s">
        <v>1174</v>
      </c>
      <c r="D163" s="932" t="s">
        <v>1837</v>
      </c>
      <c r="E163" s="668" t="s">
        <v>2018</v>
      </c>
      <c r="F163" s="172" t="s">
        <v>2019</v>
      </c>
      <c r="G163" s="148"/>
      <c r="H163" s="621" t="s">
        <v>2023</v>
      </c>
      <c r="I163" s="620" t="s">
        <v>2024</v>
      </c>
      <c r="J163" s="508" t="s">
        <v>2019</v>
      </c>
      <c r="K163" s="94"/>
      <c r="L163" s="508"/>
      <c r="M163" s="356"/>
      <c r="N163" s="508"/>
      <c r="O163" s="172"/>
      <c r="P163" s="356"/>
      <c r="Q163" s="536"/>
      <c r="R163" s="301"/>
    </row>
    <row r="164" spans="1:18" ht="166.15" customHeight="1">
      <c r="A164" s="605" t="s">
        <v>719</v>
      </c>
      <c r="B164" s="239" t="s">
        <v>1154</v>
      </c>
      <c r="C164" s="292" t="s">
        <v>1175</v>
      </c>
      <c r="D164" s="933"/>
      <c r="E164" s="668" t="s">
        <v>2018</v>
      </c>
      <c r="F164" s="172" t="s">
        <v>2019</v>
      </c>
      <c r="G164" s="147"/>
      <c r="H164" s="724" t="s">
        <v>2029</v>
      </c>
      <c r="I164" s="620" t="s">
        <v>2025</v>
      </c>
      <c r="J164" s="508" t="s">
        <v>2019</v>
      </c>
      <c r="K164" s="94"/>
      <c r="L164" s="508"/>
      <c r="M164" s="355"/>
      <c r="N164" s="508"/>
      <c r="O164" s="172"/>
      <c r="P164" s="355"/>
      <c r="Q164" s="536"/>
      <c r="R164" s="301"/>
    </row>
    <row r="165" spans="1:18" ht="408.75" customHeight="1">
      <c r="A165" s="605" t="s">
        <v>720</v>
      </c>
      <c r="B165" s="239" t="s">
        <v>1155</v>
      </c>
      <c r="C165" s="292" t="s">
        <v>1176</v>
      </c>
      <c r="D165" s="933"/>
      <c r="E165" s="668" t="s">
        <v>2018</v>
      </c>
      <c r="F165" s="172" t="s">
        <v>2019</v>
      </c>
      <c r="G165" s="147"/>
      <c r="H165" s="685" t="s">
        <v>2069</v>
      </c>
      <c r="I165" s="620" t="s">
        <v>2026</v>
      </c>
      <c r="J165" s="508" t="s">
        <v>2019</v>
      </c>
      <c r="K165" s="94"/>
      <c r="L165" s="508"/>
      <c r="M165" s="355"/>
      <c r="N165" s="508"/>
      <c r="O165" s="172"/>
      <c r="P165" s="355"/>
      <c r="Q165" s="536"/>
      <c r="R165" s="301"/>
    </row>
    <row r="166" spans="1:18" ht="86.25" customHeight="1">
      <c r="A166" s="605" t="s">
        <v>721</v>
      </c>
      <c r="B166" s="239" t="s">
        <v>1156</v>
      </c>
      <c r="C166" s="292" t="s">
        <v>1177</v>
      </c>
      <c r="D166" s="933"/>
      <c r="E166" s="668" t="s">
        <v>2018</v>
      </c>
      <c r="F166" s="172" t="s">
        <v>2019</v>
      </c>
      <c r="G166" s="147"/>
      <c r="H166" s="686" t="s">
        <v>2030</v>
      </c>
      <c r="I166" s="620" t="s">
        <v>2027</v>
      </c>
      <c r="J166" s="508" t="s">
        <v>2019</v>
      </c>
      <c r="K166" s="94"/>
      <c r="L166" s="508"/>
      <c r="M166" s="355"/>
      <c r="N166" s="508"/>
      <c r="O166" s="172"/>
      <c r="P166" s="355"/>
      <c r="Q166" s="536"/>
      <c r="R166" s="301"/>
    </row>
    <row r="167" spans="1:18" ht="86.25" customHeight="1">
      <c r="A167" s="605" t="s">
        <v>722</v>
      </c>
      <c r="B167" s="239" t="s">
        <v>1157</v>
      </c>
      <c r="C167" s="292" t="s">
        <v>1177</v>
      </c>
      <c r="D167" s="934"/>
      <c r="E167" s="668" t="s">
        <v>2018</v>
      </c>
      <c r="F167" s="172" t="s">
        <v>2019</v>
      </c>
      <c r="G167" s="154"/>
      <c r="H167" s="687" t="s">
        <v>2031</v>
      </c>
      <c r="I167" s="670" t="s">
        <v>2028</v>
      </c>
      <c r="J167" s="508" t="s">
        <v>2019</v>
      </c>
      <c r="K167" s="442"/>
      <c r="L167" s="508"/>
      <c r="M167" s="362"/>
      <c r="N167" s="508"/>
      <c r="O167" s="172"/>
      <c r="P167" s="362"/>
      <c r="Q167" s="546"/>
      <c r="R167" s="301"/>
    </row>
    <row r="168" spans="1:18" ht="45" customHeight="1">
      <c r="A168" s="608" t="s">
        <v>118</v>
      </c>
      <c r="B168" s="241" t="s">
        <v>1696</v>
      </c>
      <c r="C168" s="764"/>
      <c r="D168" s="473"/>
      <c r="E168" s="634"/>
      <c r="F168" s="314"/>
      <c r="G168" s="152">
        <f>IF(OR(F168="NA/SC",COUNTIF(F169:F175,"NA/SC")&gt;=2)=TRUE,"NA/SC",IF(AND(F169="",F170="",F171="",F172="",F173="",F174="",F175="")=TRUE,"",IF(COUNTIF(F169:F175,"sim")=7,4,IF(AND(COUNTIF(F169:F175,"NA/SC")=1,COUNTIF(F169:F176,"SIM")=6)=TRUE,4,IF(COUNTIF(F169:F175,"sim")&gt;=5,3,IF(COUNTIF(F169:F175,"sim")&gt;=3,2,IF(COUNTIF(F169:F175,"sim")&gt;=1,1,0)))))))</f>
        <v>3</v>
      </c>
      <c r="H168" s="682"/>
      <c r="I168" s="328"/>
      <c r="J168" s="507"/>
      <c r="K168" s="108"/>
      <c r="L168" s="507"/>
      <c r="M168" s="360" t="str">
        <f>IF(OR(L168="NA/SC",COUNTIF(L169:L175,"NA/SC")&gt;=2)=TRUE,"NA/SC",IF(AND(L169="",L170="",L171="",L172="",L173="",L174="",L175="")=TRUE,"",IF(COUNTIF(L169:L175,"sim")=7,4,IF(AND(COUNTIF(L169:L175,"NA/SC")=1,COUNTIF(L169:L176,"SIM")=6)=TRUE,4,IF(COUNTIF(L169:L175,"sim")&gt;=5,3,IF(COUNTIF(L169:L175,"sim")&gt;=3,2,IF(COUNTIF(L169:L175,"sim")&gt;=1,1,0)))))))</f>
        <v/>
      </c>
      <c r="N168" s="507"/>
      <c r="O168" s="314"/>
      <c r="P168" s="360" t="str">
        <f>IF(OR(N168="NA/SC",COUNTIF(N169:N175,"NA/SC")&gt;=2)=TRUE,"NA/SC",IF(AND(N169="",N170="",N171="",N172="",N173="",N174="",N175="")=TRUE,"",IF(COUNTIF(N169:N175,"sim")=7,4,IF(AND(COUNTIF(N169:N175,"NA/SC")=1,COUNTIF(N169:N176,"SIM")=6)=TRUE,4,IF(COUNTIF(N169:N175,"sim")&gt;=5,3,IF(COUNTIF(N169:N175,"sim")&gt;=3,2,IF(COUNTIF(N169:N175,"sim")&gt;=1,1,0)))))))</f>
        <v/>
      </c>
      <c r="Q168" s="534"/>
      <c r="R168" s="535" t="s">
        <v>971</v>
      </c>
    </row>
    <row r="169" spans="1:18" ht="86.25" customHeight="1">
      <c r="A169" s="605" t="s">
        <v>723</v>
      </c>
      <c r="B169" s="239" t="s">
        <v>1158</v>
      </c>
      <c r="C169" s="292" t="s">
        <v>1177</v>
      </c>
      <c r="D169" s="932" t="s">
        <v>1838</v>
      </c>
      <c r="E169" s="628" t="s">
        <v>2018</v>
      </c>
      <c r="F169" s="172" t="s">
        <v>2019</v>
      </c>
      <c r="G169" s="147"/>
      <c r="H169" s="688" t="s">
        <v>2032</v>
      </c>
      <c r="I169" s="669" t="s">
        <v>2038</v>
      </c>
      <c r="J169" s="508" t="s">
        <v>2019</v>
      </c>
      <c r="K169" s="99"/>
      <c r="L169" s="508"/>
      <c r="M169" s="355"/>
      <c r="N169" s="508"/>
      <c r="O169" s="172"/>
      <c r="P169" s="355"/>
      <c r="Q169" s="544"/>
      <c r="R169" s="301"/>
    </row>
    <row r="170" spans="1:18" ht="102.75" customHeight="1">
      <c r="A170" s="605" t="s">
        <v>1194</v>
      </c>
      <c r="B170" s="239" t="s">
        <v>1159</v>
      </c>
      <c r="C170" s="292" t="s">
        <v>1177</v>
      </c>
      <c r="D170" s="933"/>
      <c r="E170" s="628" t="s">
        <v>2018</v>
      </c>
      <c r="F170" s="172" t="s">
        <v>2020</v>
      </c>
      <c r="G170" s="147"/>
      <c r="H170" s="689" t="s">
        <v>2033</v>
      </c>
      <c r="I170" s="669" t="s">
        <v>2039</v>
      </c>
      <c r="J170" s="508" t="s">
        <v>2020</v>
      </c>
      <c r="K170" s="99"/>
      <c r="L170" s="508"/>
      <c r="M170" s="355"/>
      <c r="N170" s="508"/>
      <c r="O170" s="172"/>
      <c r="P170" s="355"/>
      <c r="Q170" s="544"/>
      <c r="R170" s="301"/>
    </row>
    <row r="171" spans="1:18" ht="232.9" customHeight="1">
      <c r="A171" s="605" t="s">
        <v>724</v>
      </c>
      <c r="B171" s="239" t="s">
        <v>1160</v>
      </c>
      <c r="C171" s="292" t="s">
        <v>1178</v>
      </c>
      <c r="D171" s="933"/>
      <c r="E171" s="628" t="s">
        <v>2018</v>
      </c>
      <c r="F171" s="172" t="s">
        <v>2019</v>
      </c>
      <c r="G171" s="147"/>
      <c r="H171" s="690" t="s">
        <v>2034</v>
      </c>
      <c r="I171" s="669" t="s">
        <v>2040</v>
      </c>
      <c r="J171" s="508" t="s">
        <v>2019</v>
      </c>
      <c r="K171" s="99"/>
      <c r="L171" s="508"/>
      <c r="M171" s="355"/>
      <c r="N171" s="508"/>
      <c r="O171" s="172"/>
      <c r="P171" s="355"/>
      <c r="Q171" s="536"/>
      <c r="R171" s="301"/>
    </row>
    <row r="172" spans="1:18" ht="124.15" customHeight="1">
      <c r="A172" s="605" t="s">
        <v>725</v>
      </c>
      <c r="B172" s="239" t="s">
        <v>1161</v>
      </c>
      <c r="C172" s="292" t="s">
        <v>1179</v>
      </c>
      <c r="D172" s="933"/>
      <c r="E172" s="628" t="s">
        <v>2018</v>
      </c>
      <c r="F172" s="172" t="s">
        <v>2019</v>
      </c>
      <c r="G172" s="147"/>
      <c r="H172" s="691" t="s">
        <v>2035</v>
      </c>
      <c r="I172" s="669" t="s">
        <v>2041</v>
      </c>
      <c r="J172" s="508" t="s">
        <v>2019</v>
      </c>
      <c r="K172" s="99"/>
      <c r="L172" s="508"/>
      <c r="M172" s="355"/>
      <c r="N172" s="508"/>
      <c r="O172" s="172"/>
      <c r="P172" s="355"/>
      <c r="Q172" s="544"/>
      <c r="R172" s="301"/>
    </row>
    <row r="173" spans="1:18" ht="86.25" customHeight="1">
      <c r="A173" s="605" t="s">
        <v>726</v>
      </c>
      <c r="B173" s="239" t="s">
        <v>1162</v>
      </c>
      <c r="C173" s="292" t="s">
        <v>1180</v>
      </c>
      <c r="D173" s="933"/>
      <c r="E173" s="628" t="s">
        <v>2018</v>
      </c>
      <c r="F173" s="172" t="s">
        <v>2019</v>
      </c>
      <c r="G173" s="147"/>
      <c r="H173" s="692" t="s">
        <v>2036</v>
      </c>
      <c r="I173" s="669" t="s">
        <v>2042</v>
      </c>
      <c r="J173" s="508" t="s">
        <v>2019</v>
      </c>
      <c r="K173" s="99"/>
      <c r="L173" s="508"/>
      <c r="M173" s="355"/>
      <c r="N173" s="508"/>
      <c r="O173" s="172"/>
      <c r="P173" s="355"/>
      <c r="Q173" s="536"/>
      <c r="R173" s="301"/>
    </row>
    <row r="174" spans="1:18" ht="86.25" customHeight="1">
      <c r="A174" s="605" t="s">
        <v>727</v>
      </c>
      <c r="B174" s="239" t="s">
        <v>1163</v>
      </c>
      <c r="C174" s="292" t="s">
        <v>1181</v>
      </c>
      <c r="D174" s="933"/>
      <c r="E174" s="628" t="s">
        <v>2018</v>
      </c>
      <c r="F174" s="172" t="s">
        <v>2019</v>
      </c>
      <c r="G174" s="154"/>
      <c r="H174" s="693" t="s">
        <v>2037</v>
      </c>
      <c r="I174" s="670" t="s">
        <v>2043</v>
      </c>
      <c r="J174" s="508" t="s">
        <v>2019</v>
      </c>
      <c r="K174" s="442"/>
      <c r="L174" s="508"/>
      <c r="M174" s="362"/>
      <c r="N174" s="508"/>
      <c r="O174" s="172"/>
      <c r="P174" s="362"/>
      <c r="Q174" s="546"/>
      <c r="R174" s="301"/>
    </row>
    <row r="175" spans="1:18" ht="300" customHeight="1">
      <c r="A175" s="605" t="s">
        <v>728</v>
      </c>
      <c r="B175" s="239" t="s">
        <v>1164</v>
      </c>
      <c r="C175" s="292" t="s">
        <v>1182</v>
      </c>
      <c r="D175" s="934"/>
      <c r="E175" s="628" t="s">
        <v>2018</v>
      </c>
      <c r="F175" s="172" t="s">
        <v>2019</v>
      </c>
      <c r="G175" s="147"/>
      <c r="H175" s="694" t="s">
        <v>2070</v>
      </c>
      <c r="I175" s="620" t="s">
        <v>2044</v>
      </c>
      <c r="J175" s="508" t="s">
        <v>2019</v>
      </c>
      <c r="K175" s="94"/>
      <c r="L175" s="508"/>
      <c r="M175" s="355"/>
      <c r="N175" s="508"/>
      <c r="O175" s="172"/>
      <c r="P175" s="355"/>
      <c r="Q175" s="536"/>
      <c r="R175" s="301"/>
    </row>
    <row r="176" spans="1:18" ht="45" customHeight="1">
      <c r="A176" s="608" t="s">
        <v>119</v>
      </c>
      <c r="B176" s="241" t="s">
        <v>1697</v>
      </c>
      <c r="C176" s="764"/>
      <c r="D176" s="473"/>
      <c r="E176" s="646"/>
      <c r="F176" s="314"/>
      <c r="G176" s="152">
        <f>IF(OR(F176="NA/SC",COUNTIF(F177:F182,"NA/SC")&gt;=2)=TRUE,"NA/SC",IF(AND(F177="",F178="",F179="",F180="",F181="",F182="")=TRUE,"",IF(COUNTIF(F177:F182,"sim")=6,4,IF(AND(COUNTIF(F177:F182,"NA/SC")=1,COUNTIF(F177:F182,"SIM")=5)=TRUE,4,IF(COUNTIF(F177:F182,"sim")&gt;=5,3,IF(COUNTIF(F177:F182,"sim")&gt;=3,2,IF(COUNTIF(F177:F182,"sim")&gt;=1,1,0)))))))</f>
        <v>2</v>
      </c>
      <c r="H176" s="481"/>
      <c r="I176" s="322"/>
      <c r="J176" s="507"/>
      <c r="K176" s="97"/>
      <c r="L176" s="507"/>
      <c r="M176" s="360" t="str">
        <f>IF(OR(L176="NA/SC",COUNTIF(L177:L182,"NA/SC")&gt;=2)=TRUE,"NA/SC",IF(AND(L177="",L178="",L179="",L180="",L181="",L182="")=TRUE,"",IF(COUNTIF(L177:L182,"sim")=6,4,IF(AND(COUNTIF(L177:L182,"NA/SC")=1,COUNTIF(L177:L182,"SIM")=5)=TRUE,4,IF(COUNTIF(L177:L182,"sim")&gt;=5,3,IF(COUNTIF(L177:L182,"sim")&gt;=3,2,IF(COUNTIF(L177:L182,"sim")&gt;=1,1,0)))))))</f>
        <v/>
      </c>
      <c r="N176" s="507"/>
      <c r="O176" s="314"/>
      <c r="P176" s="360" t="str">
        <f>IF(OR(N176="NA/SC",COUNTIF(N177:N182,"NA/SC")&gt;=2)=TRUE,"NA/SC",IF(AND(N177="",N178="",N179="",N180="",N181="",N182="")=TRUE,"",IF(COUNTIF(N177:N182,"sim")=6,4,IF(AND(COUNTIF(N177:N182,"NA/SC")=1,COUNTIF(N177:N182,"SIM")=5)=TRUE,4,IF(COUNTIF(N177:N182,"sim")&gt;=5,3,IF(COUNTIF(N177:N182,"sim")&gt;=3,2,IF(COUNTIF(N177:N182,"sim")&gt;=1,1,0)))))))</f>
        <v/>
      </c>
      <c r="Q176" s="534"/>
      <c r="R176" s="535" t="s">
        <v>1788</v>
      </c>
    </row>
    <row r="177" spans="1:18" ht="212.45" customHeight="1">
      <c r="A177" s="605" t="s">
        <v>729</v>
      </c>
      <c r="B177" s="239" t="s">
        <v>1165</v>
      </c>
      <c r="C177" s="292" t="s">
        <v>1183</v>
      </c>
      <c r="D177" s="932" t="s">
        <v>1839</v>
      </c>
      <c r="E177" s="628" t="s">
        <v>2018</v>
      </c>
      <c r="F177" s="172" t="s">
        <v>2020</v>
      </c>
      <c r="G177" s="147"/>
      <c r="H177" s="695" t="s">
        <v>2071</v>
      </c>
      <c r="I177" s="620" t="s">
        <v>2048</v>
      </c>
      <c r="J177" s="508" t="s">
        <v>2020</v>
      </c>
      <c r="K177" s="94"/>
      <c r="L177" s="508"/>
      <c r="M177" s="355"/>
      <c r="N177" s="508"/>
      <c r="O177" s="172"/>
      <c r="P177" s="355"/>
      <c r="Q177" s="563"/>
      <c r="R177" s="301"/>
    </row>
    <row r="178" spans="1:18" ht="305.25" customHeight="1">
      <c r="A178" s="605" t="s">
        <v>730</v>
      </c>
      <c r="B178" s="239" t="s">
        <v>1166</v>
      </c>
      <c r="C178" s="292" t="s">
        <v>1184</v>
      </c>
      <c r="D178" s="933"/>
      <c r="E178" s="628" t="s">
        <v>2018</v>
      </c>
      <c r="F178" s="172" t="s">
        <v>2020</v>
      </c>
      <c r="G178" s="147"/>
      <c r="H178" s="696" t="s">
        <v>2045</v>
      </c>
      <c r="I178" s="620" t="s">
        <v>2049</v>
      </c>
      <c r="J178" s="508" t="s">
        <v>2020</v>
      </c>
      <c r="K178" s="94"/>
      <c r="L178" s="508"/>
      <c r="M178" s="355"/>
      <c r="N178" s="508"/>
      <c r="O178" s="172"/>
      <c r="P178" s="355"/>
      <c r="Q178" s="564"/>
      <c r="R178" s="301"/>
    </row>
    <row r="179" spans="1:18" ht="86.25" customHeight="1">
      <c r="A179" s="605" t="s">
        <v>731</v>
      </c>
      <c r="B179" s="239" t="s">
        <v>1167</v>
      </c>
      <c r="C179" s="292" t="s">
        <v>1185</v>
      </c>
      <c r="D179" s="933"/>
      <c r="E179" s="628" t="s">
        <v>2018</v>
      </c>
      <c r="F179" s="172" t="s">
        <v>2019</v>
      </c>
      <c r="G179" s="147"/>
      <c r="H179" s="697" t="s">
        <v>2046</v>
      </c>
      <c r="I179" s="620" t="s">
        <v>2050</v>
      </c>
      <c r="J179" s="508" t="s">
        <v>2019</v>
      </c>
      <c r="K179" s="94"/>
      <c r="L179" s="508"/>
      <c r="M179" s="355"/>
      <c r="N179" s="508"/>
      <c r="O179" s="172"/>
      <c r="P179" s="355"/>
      <c r="Q179" s="536"/>
      <c r="R179" s="301"/>
    </row>
    <row r="180" spans="1:18" ht="86.25" customHeight="1">
      <c r="A180" s="605" t="s">
        <v>732</v>
      </c>
      <c r="B180" s="239" t="s">
        <v>1168</v>
      </c>
      <c r="C180" s="292" t="s">
        <v>1186</v>
      </c>
      <c r="D180" s="933"/>
      <c r="E180" s="628" t="s">
        <v>2018</v>
      </c>
      <c r="F180" s="172" t="s">
        <v>2019</v>
      </c>
      <c r="G180" s="147"/>
      <c r="H180" s="698" t="s">
        <v>2047</v>
      </c>
      <c r="I180" s="620" t="s">
        <v>2051</v>
      </c>
      <c r="J180" s="508" t="s">
        <v>2019</v>
      </c>
      <c r="K180" s="94"/>
      <c r="L180" s="508"/>
      <c r="M180" s="355"/>
      <c r="N180" s="508"/>
      <c r="O180" s="172"/>
      <c r="P180" s="355"/>
      <c r="Q180" s="536"/>
      <c r="R180" s="301"/>
    </row>
    <row r="181" spans="1:18" ht="165.6" customHeight="1">
      <c r="A181" s="605" t="s">
        <v>733</v>
      </c>
      <c r="B181" s="239" t="s">
        <v>1169</v>
      </c>
      <c r="C181" s="292" t="s">
        <v>1187</v>
      </c>
      <c r="D181" s="933"/>
      <c r="E181" s="628" t="s">
        <v>2018</v>
      </c>
      <c r="F181" s="172" t="s">
        <v>2019</v>
      </c>
      <c r="G181" s="154"/>
      <c r="H181" s="699" t="s">
        <v>2072</v>
      </c>
      <c r="I181" s="670" t="s">
        <v>2052</v>
      </c>
      <c r="J181" s="508" t="s">
        <v>2019</v>
      </c>
      <c r="K181" s="442"/>
      <c r="L181" s="508"/>
      <c r="M181" s="362"/>
      <c r="N181" s="508"/>
      <c r="O181" s="172"/>
      <c r="P181" s="362"/>
      <c r="Q181" s="546"/>
      <c r="R181" s="301"/>
    </row>
    <row r="182" spans="1:18" ht="409.5" customHeight="1">
      <c r="A182" s="605" t="s">
        <v>734</v>
      </c>
      <c r="B182" s="239" t="s">
        <v>1414</v>
      </c>
      <c r="C182" s="292" t="s">
        <v>1188</v>
      </c>
      <c r="D182" s="934"/>
      <c r="E182" s="628" t="s">
        <v>2018</v>
      </c>
      <c r="F182" s="172" t="s">
        <v>2020</v>
      </c>
      <c r="G182" s="147"/>
      <c r="H182" s="701" t="s">
        <v>2075</v>
      </c>
      <c r="I182" s="913" t="s">
        <v>2053</v>
      </c>
      <c r="J182" s="508" t="s">
        <v>2020</v>
      </c>
      <c r="K182" s="99"/>
      <c r="L182" s="508"/>
      <c r="M182" s="355"/>
      <c r="N182" s="508"/>
      <c r="O182" s="172"/>
      <c r="P182" s="355"/>
      <c r="Q182" s="536"/>
      <c r="R182" s="301"/>
    </row>
    <row r="183" spans="1:18" ht="45" customHeight="1">
      <c r="A183" s="608" t="s">
        <v>1195</v>
      </c>
      <c r="B183" s="241" t="s">
        <v>1698</v>
      </c>
      <c r="C183" s="764"/>
      <c r="D183" s="473"/>
      <c r="E183" s="649"/>
      <c r="F183" s="314"/>
      <c r="G183" s="152">
        <f>IF(OR(F183="NA/SC",COUNTIF(F184:F189,"NA/SC")&gt;=2)=TRUE,"NA/SC",IF(AND(F184="",F185="",F186="",F187="",F188="",F189="")=TRUE,"",IF(COUNTIF(F184:F189,"sim")=6,4,IF(AND(COUNTIF(F184:F189,"NA/SC")=1,COUNTIF(F184:F189,"SIM")=5)=TRUE,4,IF(COUNTIF(F184:F189,"sim")&gt;=4,3,IF(COUNTIF(F184:F189,"sim")&gt;=3,2,IF(COUNTIF(F184:F189,"sim")&gt;=2,1,0)))))))</f>
        <v>2</v>
      </c>
      <c r="H183" s="497"/>
      <c r="I183" s="329"/>
      <c r="J183" s="507"/>
      <c r="K183" s="109"/>
      <c r="L183" s="507"/>
      <c r="M183" s="360" t="str">
        <f>IF(OR(L183="NA/SC",COUNTIF(L184:L189,"NA/SC")&gt;=2)=TRUE,"NA/SC",IF(AND(L184="",L185="",L186="",L187="",L188="",L189="")=TRUE,"",IF(COUNTIF(L184:L189,"sim")=6,4,IF(AND(COUNTIF(L184:L189,"NA/SC")=1,COUNTIF(L184:L189,"SIM")=5)=TRUE,4,IF(COUNTIF(L184:L189,"sim")&gt;=4,3,IF(COUNTIF(L184:L189,"sim")&gt;=3,2,IF(COUNTIF(L184:L189,"sim")&gt;=2,1,0)))))))</f>
        <v/>
      </c>
      <c r="N183" s="507"/>
      <c r="O183" s="314"/>
      <c r="P183" s="360" t="str">
        <f>IF(OR(N183="NA/SC",COUNTIF(N184:N189,"NA/SC")&gt;=2)=TRUE,"NA/SC",IF(AND(N184="",N185="",N186="",N187="",N188="",N189="")=TRUE,"",IF(COUNTIF(N184:N189,"sim")=6,4,IF(AND(COUNTIF(N184:N189,"NA/SC")=1,COUNTIF(N184:N189,"SIM")=5)=TRUE,4,IF(COUNTIF(N184:N189,"sim")&gt;=4,3,IF(COUNTIF(N184:N189,"sim")&gt;=3,2,IF(COUNTIF(N184:N189,"sim")&gt;=2,1,0)))))))</f>
        <v/>
      </c>
      <c r="Q183" s="534"/>
      <c r="R183" s="535" t="s">
        <v>1789</v>
      </c>
    </row>
    <row r="184" spans="1:18" ht="215.25" customHeight="1">
      <c r="A184" s="605" t="s">
        <v>736</v>
      </c>
      <c r="B184" s="239" t="s">
        <v>1170</v>
      </c>
      <c r="C184" s="292" t="s">
        <v>1189</v>
      </c>
      <c r="D184" s="932" t="s">
        <v>1840</v>
      </c>
      <c r="E184" s="628" t="s">
        <v>2018</v>
      </c>
      <c r="F184" s="172" t="s">
        <v>2020</v>
      </c>
      <c r="G184" s="157"/>
      <c r="H184" s="700" t="s">
        <v>2073</v>
      </c>
      <c r="I184" s="671" t="s">
        <v>2058</v>
      </c>
      <c r="J184" s="508" t="s">
        <v>2020</v>
      </c>
      <c r="K184" s="101"/>
      <c r="L184" s="508"/>
      <c r="M184" s="365"/>
      <c r="N184" s="508"/>
      <c r="O184" s="172"/>
      <c r="P184" s="365"/>
      <c r="Q184" s="544"/>
      <c r="R184" s="301"/>
    </row>
    <row r="185" spans="1:18" ht="320.45" customHeight="1">
      <c r="A185" s="605" t="s">
        <v>808</v>
      </c>
      <c r="B185" s="239" t="s">
        <v>1171</v>
      </c>
      <c r="C185" s="292" t="s">
        <v>1190</v>
      </c>
      <c r="D185" s="933"/>
      <c r="E185" s="628" t="s">
        <v>2018</v>
      </c>
      <c r="F185" s="172" t="s">
        <v>2020</v>
      </c>
      <c r="G185" s="147"/>
      <c r="H185" s="701" t="s">
        <v>2074</v>
      </c>
      <c r="I185" s="669" t="s">
        <v>2059</v>
      </c>
      <c r="J185" s="508" t="s">
        <v>2019</v>
      </c>
      <c r="K185" s="883" t="s">
        <v>2479</v>
      </c>
      <c r="L185" s="508"/>
      <c r="M185" s="355"/>
      <c r="N185" s="508"/>
      <c r="O185" s="172"/>
      <c r="P185" s="355"/>
      <c r="Q185" s="536"/>
      <c r="R185" s="301"/>
    </row>
    <row r="186" spans="1:18" ht="279" customHeight="1">
      <c r="A186" s="605" t="s">
        <v>737</v>
      </c>
      <c r="B186" s="239" t="s">
        <v>1415</v>
      </c>
      <c r="C186" s="292" t="s">
        <v>1191</v>
      </c>
      <c r="D186" s="933"/>
      <c r="E186" s="628" t="s">
        <v>2018</v>
      </c>
      <c r="F186" s="172" t="s">
        <v>2019</v>
      </c>
      <c r="G186" s="147"/>
      <c r="H186" s="726" t="s">
        <v>2054</v>
      </c>
      <c r="I186" s="669" t="s">
        <v>2060</v>
      </c>
      <c r="J186" s="508" t="s">
        <v>2019</v>
      </c>
      <c r="K186" s="99"/>
      <c r="L186" s="508"/>
      <c r="M186" s="355"/>
      <c r="N186" s="508"/>
      <c r="O186" s="172"/>
      <c r="P186" s="355"/>
      <c r="Q186" s="544"/>
      <c r="R186" s="301"/>
    </row>
    <row r="187" spans="1:18" ht="409.5" customHeight="1">
      <c r="A187" s="605" t="s">
        <v>738</v>
      </c>
      <c r="B187" s="239" t="s">
        <v>1172</v>
      </c>
      <c r="C187" s="292"/>
      <c r="D187" s="933"/>
      <c r="E187" s="628" t="s">
        <v>2018</v>
      </c>
      <c r="F187" s="172" t="s">
        <v>2019</v>
      </c>
      <c r="G187" s="147"/>
      <c r="H187" s="702" t="s">
        <v>2055</v>
      </c>
      <c r="I187" s="913" t="s">
        <v>2061</v>
      </c>
      <c r="J187" s="508" t="s">
        <v>2019</v>
      </c>
      <c r="K187" s="99"/>
      <c r="L187" s="508"/>
      <c r="M187" s="355"/>
      <c r="N187" s="508"/>
      <c r="O187" s="172"/>
      <c r="P187" s="355"/>
      <c r="Q187" s="536"/>
      <c r="R187" s="301"/>
    </row>
    <row r="188" spans="1:18" ht="408.75" customHeight="1">
      <c r="A188" s="605" t="s">
        <v>739</v>
      </c>
      <c r="B188" s="239" t="s">
        <v>1173</v>
      </c>
      <c r="C188" s="292" t="s">
        <v>1192</v>
      </c>
      <c r="D188" s="933"/>
      <c r="E188" s="628" t="s">
        <v>2018</v>
      </c>
      <c r="F188" s="172" t="s">
        <v>2019</v>
      </c>
      <c r="G188" s="147"/>
      <c r="H188" s="725" t="s">
        <v>2056</v>
      </c>
      <c r="I188" s="669" t="s">
        <v>2062</v>
      </c>
      <c r="J188" s="508" t="s">
        <v>2019</v>
      </c>
      <c r="K188" s="99"/>
      <c r="L188" s="508"/>
      <c r="M188" s="355"/>
      <c r="N188" s="508"/>
      <c r="O188" s="172"/>
      <c r="P188" s="355"/>
      <c r="Q188" s="536"/>
      <c r="R188" s="301"/>
    </row>
    <row r="189" spans="1:18" ht="120.75" customHeight="1">
      <c r="A189" s="605" t="s">
        <v>740</v>
      </c>
      <c r="B189" s="239" t="s">
        <v>1416</v>
      </c>
      <c r="C189" s="292" t="s">
        <v>1193</v>
      </c>
      <c r="D189" s="934"/>
      <c r="E189" s="628" t="s">
        <v>2018</v>
      </c>
      <c r="F189" s="172" t="s">
        <v>2020</v>
      </c>
      <c r="G189" s="147"/>
      <c r="H189" s="703" t="s">
        <v>2057</v>
      </c>
      <c r="I189" s="669" t="s">
        <v>2063</v>
      </c>
      <c r="J189" s="508" t="s">
        <v>2020</v>
      </c>
      <c r="K189" s="99"/>
      <c r="L189" s="508"/>
      <c r="M189" s="355"/>
      <c r="N189" s="508"/>
      <c r="O189" s="172"/>
      <c r="P189" s="355"/>
      <c r="Q189" s="544"/>
      <c r="R189" s="301"/>
    </row>
    <row r="190" spans="1:18" ht="45" customHeight="1">
      <c r="A190" s="604" t="s">
        <v>278</v>
      </c>
      <c r="B190" s="247" t="s">
        <v>169</v>
      </c>
      <c r="C190" s="776"/>
      <c r="D190" s="471"/>
      <c r="E190" s="643"/>
      <c r="F190" s="170"/>
      <c r="G190" s="145">
        <f>IF(F190="NÃO AVALIADO","NA/SC",IF(AND(G192="NA/SC",G197="NÃO AVALIADO")=TRUE,"NA/SC",IF(AND(G192="",G197="")=TRUE,"",IF(AVERAGE(G192,G197)-INT(AVERAGE(G192,G197))&lt;=0.5,INT(AVERAGE(G192,G197)),INT(AVERAGE(G192,G197))+1))))</f>
        <v>3</v>
      </c>
      <c r="H190" s="684"/>
      <c r="I190" s="345"/>
      <c r="J190" s="505"/>
      <c r="K190" s="135"/>
      <c r="L190" s="505"/>
      <c r="M190" s="351" t="str">
        <f>IF(L190="NÃO AVALIADO","NA/SC",IF(AND(M192="NA/SC",M197="NÃO AVALIADO")=TRUE,"NA/SC",IF(AND(M192="",M197="")=TRUE,"",IF(AVERAGE(M192,M197)-INT(AVERAGE(M192,M197))&lt;=0.5,INT(AVERAGE(M192,M197)),INT(AVERAGE(M192,M197))+1))))</f>
        <v/>
      </c>
      <c r="N190" s="505"/>
      <c r="O190" s="170"/>
      <c r="P190" s="351" t="str">
        <f>IF(N190="NÃO AVALIADO","NA/SC",IF(AND(P192="NA/SC",P197="NÃO AVALIADO")=TRUE,"NA/SC",IF(AND(P192="",P197="")=TRUE,"",IF(AVERAGE(P192,P197)-INT(AVERAGE(P192,P197))&lt;=0.5,INT(AVERAGE(P192,P197)),INT(AVERAGE(P192,P197))+1))))</f>
        <v/>
      </c>
      <c r="Q190" s="531"/>
      <c r="R190" s="532" t="s">
        <v>972</v>
      </c>
    </row>
    <row r="191" spans="1:18" ht="21">
      <c r="A191" s="605" t="s">
        <v>85</v>
      </c>
      <c r="B191" s="248" t="s">
        <v>86</v>
      </c>
      <c r="C191" s="765"/>
      <c r="D191" s="474"/>
      <c r="E191" s="640"/>
      <c r="F191" s="171"/>
      <c r="G191" s="146"/>
      <c r="H191" s="483"/>
      <c r="I191" s="330"/>
      <c r="J191" s="506"/>
      <c r="K191" s="110"/>
      <c r="L191" s="506"/>
      <c r="M191" s="358"/>
      <c r="N191" s="506"/>
      <c r="O191" s="171"/>
      <c r="P191" s="358"/>
      <c r="Q191" s="533"/>
      <c r="R191" s="301"/>
    </row>
    <row r="192" spans="1:18" ht="45" customHeight="1">
      <c r="A192" s="603" t="s">
        <v>122</v>
      </c>
      <c r="B192" s="241" t="s">
        <v>1202</v>
      </c>
      <c r="C192" s="252"/>
      <c r="D192" s="245"/>
      <c r="E192" s="646"/>
      <c r="F192" s="314"/>
      <c r="G192" s="149">
        <f>IF(OR(F192="NA/SC",COUNTIF(F193:F196,"NA/SC")&gt;=2)=TRUE,"NA/SC",IF(AND(F193="",F194="",F195="",F196="")=TRUE,"",IF(COUNTIF(F193:F196,"sim")=4,4,IF(AND(COUNTIF(F193:F196,"NA/SC")=1,COUNTIF(F193:F196,"SIM")=3)=TRUE,4,IF(COUNTIF(F193:F196,"sim")&gt;=3,3,IF(COUNTIF(F193:F196,"sim")&gt;=2,2,IF(COUNTIF(F193:F196,"sim")&gt;=1,1,0)))))))</f>
        <v>4</v>
      </c>
      <c r="H192" s="481"/>
      <c r="I192" s="323"/>
      <c r="J192" s="507"/>
      <c r="K192" s="98"/>
      <c r="L192" s="507"/>
      <c r="M192" s="353" t="str">
        <f>IF(OR(L192="NA/SC",COUNTIF(L193:L196,"NA/SC")&gt;=2)=TRUE,"NA/SC",IF(AND(L193="",L194="",L195="",L196="")=TRUE,"",IF(COUNTIF(L193:L196,"sim")=4,4,IF(AND(COUNTIF(L193:L196,"NA/SC")=1,COUNTIF(L193:L196,"SIM")=3)=TRUE,4,IF(COUNTIF(L193:L196,"sim")&gt;=3,3,IF(COUNTIF(L193:L196,"sim")&gt;=2,2,IF(COUNTIF(L193:L196,"sim")&gt;=1,1,0)))))))</f>
        <v/>
      </c>
      <c r="N192" s="507"/>
      <c r="O192" s="314"/>
      <c r="P192" s="353" t="str">
        <f>IF(OR(N192="NA/SC",COUNTIF(N193:N196,"NA/SC")&gt;=2)=TRUE,"NA/SC",IF(AND(N193="",N194="",N195="",N196="")=TRUE,"",IF(COUNTIF(N193:N196,"sim")=4,4,IF(AND(COUNTIF(N193:N196,"NA/SC")=1,COUNTIF(N193:N196,"SIM")=3)=TRUE,4,IF(COUNTIF(N193:N196,"sim")&gt;=3,3,IF(COUNTIF(N193:N196,"sim")&gt;=2,2,IF(COUNTIF(N193:N196,"sim")&gt;=1,1,0)))))))</f>
        <v/>
      </c>
      <c r="Q192" s="534"/>
      <c r="R192" s="535" t="s">
        <v>973</v>
      </c>
    </row>
    <row r="193" spans="1:18" ht="76.5" customHeight="1">
      <c r="A193" s="605" t="s">
        <v>741</v>
      </c>
      <c r="B193" s="239" t="s">
        <v>145</v>
      </c>
      <c r="C193" s="249" t="s">
        <v>251</v>
      </c>
      <c r="D193" s="932" t="s">
        <v>1841</v>
      </c>
      <c r="E193" s="641" t="s">
        <v>2064</v>
      </c>
      <c r="F193" s="172" t="s">
        <v>2019</v>
      </c>
      <c r="G193" s="148"/>
      <c r="H193" s="680" t="s">
        <v>2076</v>
      </c>
      <c r="I193" s="847" t="s">
        <v>2067</v>
      </c>
      <c r="J193" s="508" t="s">
        <v>2019</v>
      </c>
      <c r="K193" s="94"/>
      <c r="L193" s="508"/>
      <c r="M193" s="356"/>
      <c r="N193" s="508"/>
      <c r="O193" s="172"/>
      <c r="P193" s="356"/>
      <c r="Q193" s="536"/>
      <c r="R193" s="301"/>
    </row>
    <row r="194" spans="1:18" ht="77.25" customHeight="1">
      <c r="A194" s="605" t="s">
        <v>742</v>
      </c>
      <c r="B194" s="239" t="s">
        <v>306</v>
      </c>
      <c r="C194" s="249" t="s">
        <v>254</v>
      </c>
      <c r="D194" s="933"/>
      <c r="E194" s="641" t="s">
        <v>2064</v>
      </c>
      <c r="F194" s="172" t="s">
        <v>2019</v>
      </c>
      <c r="G194" s="147"/>
      <c r="H194" s="680" t="s">
        <v>2077</v>
      </c>
      <c r="I194" s="620" t="s">
        <v>2067</v>
      </c>
      <c r="J194" s="508" t="s">
        <v>2019</v>
      </c>
      <c r="K194" s="94"/>
      <c r="L194" s="508"/>
      <c r="M194" s="355"/>
      <c r="N194" s="508"/>
      <c r="O194" s="172"/>
      <c r="P194" s="355"/>
      <c r="Q194" s="536"/>
      <c r="R194" s="301"/>
    </row>
    <row r="195" spans="1:18" ht="62.25" customHeight="1">
      <c r="A195" s="605" t="s">
        <v>743</v>
      </c>
      <c r="B195" s="239" t="s">
        <v>324</v>
      </c>
      <c r="C195" s="249"/>
      <c r="D195" s="933"/>
      <c r="E195" s="641" t="s">
        <v>2064</v>
      </c>
      <c r="F195" s="172" t="s">
        <v>2019</v>
      </c>
      <c r="G195" s="154"/>
      <c r="H195" s="680" t="s">
        <v>2065</v>
      </c>
      <c r="I195" s="847" t="s">
        <v>2067</v>
      </c>
      <c r="J195" s="508" t="s">
        <v>2019</v>
      </c>
      <c r="K195" s="442"/>
      <c r="L195" s="508"/>
      <c r="M195" s="362"/>
      <c r="N195" s="508"/>
      <c r="O195" s="172"/>
      <c r="P195" s="362"/>
      <c r="Q195" s="546"/>
      <c r="R195" s="301"/>
    </row>
    <row r="196" spans="1:18" ht="86.25" customHeight="1">
      <c r="A196" s="605" t="s">
        <v>744</v>
      </c>
      <c r="B196" s="239" t="s">
        <v>809</v>
      </c>
      <c r="C196" s="249" t="s">
        <v>250</v>
      </c>
      <c r="D196" s="934"/>
      <c r="E196" s="641" t="s">
        <v>2064</v>
      </c>
      <c r="F196" s="172" t="s">
        <v>2019</v>
      </c>
      <c r="G196" s="147"/>
      <c r="H196" s="680" t="s">
        <v>2066</v>
      </c>
      <c r="I196" s="620" t="s">
        <v>2067</v>
      </c>
      <c r="J196" s="508" t="s">
        <v>2019</v>
      </c>
      <c r="K196" s="94"/>
      <c r="L196" s="508"/>
      <c r="M196" s="355"/>
      <c r="N196" s="508"/>
      <c r="O196" s="172"/>
      <c r="P196" s="355"/>
      <c r="Q196" s="536"/>
      <c r="R196" s="301"/>
    </row>
    <row r="197" spans="1:18" ht="45" customHeight="1">
      <c r="A197" s="603" t="s">
        <v>123</v>
      </c>
      <c r="B197" s="241" t="s">
        <v>1699</v>
      </c>
      <c r="C197" s="761"/>
      <c r="D197" s="472"/>
      <c r="E197" s="646"/>
      <c r="F197" s="314"/>
      <c r="G197" s="149">
        <f>IF(OR(F197="NA/SC",COUNTIF(F198:F201,"NA/SC")&gt;=2)=TRUE,"NA/SC",IF(AND(F198="",F199="",F200="",F201="")=TRUE,"",IF(COUNTIF(F198:F201,"sim")=4,4,IF(AND(COUNTIF(F198:F201,"NA/SC")=1,COUNTIF(F198:F201,"SIM")=3)=TRUE,4,IF(COUNTIF(F198:F201,"sim")&gt;=3,3,IF(COUNTIF(F198:F201,"sim")&gt;=2,2,IF(COUNTIF(F198:F201,"sim")&gt;=1,1,0)))))))</f>
        <v>3</v>
      </c>
      <c r="H197" s="682"/>
      <c r="I197" s="323"/>
      <c r="J197" s="507"/>
      <c r="K197" s="98"/>
      <c r="L197" s="507"/>
      <c r="M197" s="353" t="str">
        <f>IF(OR(L197="NA/SC",COUNTIF(L198:L201,"NA/SC")&gt;=2)=TRUE,"NA/SC",IF(AND(L198="",L199="",L200="",L201="")=TRUE,"",IF(COUNTIF(L198:L201,"sim")=4,4,IF(AND(COUNTIF(L198:L201,"NA/SC")=1,COUNTIF(L198:L201,"SIM")=3)=TRUE,4,IF(COUNTIF(L198:L201,"sim")&gt;=3,3,IF(COUNTIF(L198:L201,"sim")&gt;=2,2,IF(COUNTIF(L198:L201,"sim")&gt;=1,1,0)))))))</f>
        <v/>
      </c>
      <c r="N197" s="507"/>
      <c r="O197" s="314"/>
      <c r="P197" s="353" t="str">
        <f>IF(OR(N197="NA/SC",COUNTIF(N198:N201,"NA/SC")&gt;=2)=TRUE,"NA/SC",IF(AND(N198="",N199="",N200="",N201="")=TRUE,"",IF(COUNTIF(N198:N201,"sim")=4,4,IF(AND(COUNTIF(N198:N201,"NA/SC")=1,COUNTIF(N198:N201,"SIM")=3)=TRUE,4,IF(COUNTIF(N198:N201,"sim")&gt;=3,3,IF(COUNTIF(N198:N201,"sim")&gt;=2,2,IF(COUNTIF(N198:N201,"sim")&gt;=1,1,0)))))))</f>
        <v/>
      </c>
      <c r="Q197" s="534"/>
      <c r="R197" s="535" t="s">
        <v>974</v>
      </c>
    </row>
    <row r="198" spans="1:18" ht="265.5" customHeight="1">
      <c r="A198" s="605" t="s">
        <v>745</v>
      </c>
      <c r="B198" s="239" t="s">
        <v>172</v>
      </c>
      <c r="C198" s="249" t="s">
        <v>746</v>
      </c>
      <c r="D198" s="932" t="s">
        <v>1842</v>
      </c>
      <c r="E198" s="641" t="s">
        <v>2064</v>
      </c>
      <c r="F198" s="172" t="s">
        <v>2020</v>
      </c>
      <c r="G198" s="148"/>
      <c r="H198" s="680" t="s">
        <v>2078</v>
      </c>
      <c r="I198" s="620"/>
      <c r="J198" s="508" t="s">
        <v>2020</v>
      </c>
      <c r="K198" s="94"/>
      <c r="L198" s="508"/>
      <c r="M198" s="356"/>
      <c r="N198" s="508"/>
      <c r="O198" s="172"/>
      <c r="P198" s="356"/>
      <c r="Q198" s="536"/>
      <c r="R198" s="301"/>
    </row>
    <row r="199" spans="1:18" ht="161.25" customHeight="1">
      <c r="A199" s="605" t="s">
        <v>1715</v>
      </c>
      <c r="B199" s="239" t="s">
        <v>173</v>
      </c>
      <c r="C199" s="249" t="s">
        <v>747</v>
      </c>
      <c r="D199" s="933"/>
      <c r="E199" s="641" t="s">
        <v>2064</v>
      </c>
      <c r="F199" s="172" t="s">
        <v>2019</v>
      </c>
      <c r="G199" s="147"/>
      <c r="H199" s="680" t="s">
        <v>2079</v>
      </c>
      <c r="I199" s="620" t="s">
        <v>2068</v>
      </c>
      <c r="J199" s="508" t="s">
        <v>2019</v>
      </c>
      <c r="K199" s="94"/>
      <c r="L199" s="508"/>
      <c r="M199" s="355"/>
      <c r="N199" s="508"/>
      <c r="O199" s="172"/>
      <c r="P199" s="355"/>
      <c r="Q199" s="536"/>
      <c r="R199" s="301"/>
    </row>
    <row r="200" spans="1:18" ht="112.15" customHeight="1">
      <c r="A200" s="605" t="s">
        <v>748</v>
      </c>
      <c r="B200" s="239" t="s">
        <v>174</v>
      </c>
      <c r="C200" s="249" t="s">
        <v>749</v>
      </c>
      <c r="D200" s="933"/>
      <c r="E200" s="641" t="s">
        <v>2064</v>
      </c>
      <c r="F200" s="172" t="s">
        <v>2019</v>
      </c>
      <c r="G200" s="154"/>
      <c r="H200" s="680" t="s">
        <v>2080</v>
      </c>
      <c r="I200" s="620" t="s">
        <v>2068</v>
      </c>
      <c r="J200" s="508" t="s">
        <v>2019</v>
      </c>
      <c r="K200" s="442"/>
      <c r="L200" s="508"/>
      <c r="M200" s="362"/>
      <c r="N200" s="508"/>
      <c r="O200" s="172"/>
      <c r="P200" s="362"/>
      <c r="Q200" s="546"/>
      <c r="R200" s="301"/>
    </row>
    <row r="201" spans="1:18" ht="130.9" customHeight="1">
      <c r="A201" s="605" t="s">
        <v>750</v>
      </c>
      <c r="B201" s="239" t="s">
        <v>175</v>
      </c>
      <c r="C201" s="249" t="s">
        <v>751</v>
      </c>
      <c r="D201" s="934"/>
      <c r="E201" s="641" t="s">
        <v>2064</v>
      </c>
      <c r="F201" s="172" t="s">
        <v>2019</v>
      </c>
      <c r="G201" s="147"/>
      <c r="H201" s="680" t="s">
        <v>2081</v>
      </c>
      <c r="I201" s="620" t="s">
        <v>2068</v>
      </c>
      <c r="J201" s="508" t="s">
        <v>2019</v>
      </c>
      <c r="K201" s="442"/>
      <c r="L201" s="508"/>
      <c r="M201" s="355"/>
      <c r="N201" s="508"/>
      <c r="O201" s="172"/>
      <c r="P201" s="355"/>
      <c r="Q201" s="546"/>
      <c r="R201" s="301"/>
    </row>
    <row r="202" spans="1:18" ht="45" customHeight="1">
      <c r="A202" s="935" t="s">
        <v>307</v>
      </c>
      <c r="B202" s="936"/>
      <c r="C202" s="762"/>
      <c r="D202" s="470"/>
      <c r="E202" s="648"/>
      <c r="F202" s="184"/>
      <c r="G202" s="153"/>
      <c r="H202" s="683"/>
      <c r="I202" s="324"/>
      <c r="J202" s="510"/>
      <c r="K202" s="100"/>
      <c r="L202" s="510"/>
      <c r="M202" s="361"/>
      <c r="N202" s="510"/>
      <c r="O202" s="184"/>
      <c r="P202" s="361"/>
      <c r="Q202" s="542"/>
      <c r="R202" s="543"/>
    </row>
    <row r="203" spans="1:18" ht="45" customHeight="1">
      <c r="A203" s="604" t="s">
        <v>279</v>
      </c>
      <c r="B203" s="247" t="s">
        <v>196</v>
      </c>
      <c r="C203" s="776"/>
      <c r="D203" s="471"/>
      <c r="E203" s="643"/>
      <c r="F203" s="170"/>
      <c r="G203" s="145">
        <f>IF(F203="NA/SC","NÃO AVALIADO",IF(OR(AND(G205="NA/SC",G218="NA/SC")=TRUE,AND(G205="NA/SC",G223="NA/SC")=TRUE,AND(G205="NA/SC",G234="NA/SC")=TRUE,AND(G218="NA/SC",G223="NA/SC",AND(G218="NA/SC",G234="NA/SC")=TRUE,AND(G223="NA/SC",G234="NA/SC")=TRUE)=TRUE)=TRUE,"NÃO AVALIADO",IF(AND(G205="",G218="",G223="",G234="")=TRUE,"",IF(AVERAGE(G205,G218,G223,G234)-INT(AVERAGE(G205,G218,G223,G234))&lt;=0.5,INT(AVERAGE(G205,G218,G223,G234)),INT(AVERAGE(G205,G218,G223,G234))+1))))</f>
        <v>1</v>
      </c>
      <c r="H203" s="684"/>
      <c r="I203" s="345"/>
      <c r="J203" s="505"/>
      <c r="K203" s="135"/>
      <c r="L203" s="505"/>
      <c r="M203" s="351" t="str">
        <f>IF(L203="NA/SC","NÃO AVALIADO",IF(OR(AND(M205="NA/SC",M218="NA/SC")=TRUE,AND(M205="NA/SC",M223="NA/SC")=TRUE,AND(M205="NA/SC",M234="NA/SC")=TRUE,AND(M218="NA/SC",M223="NA/SC",AND(M218="NA/SC",M234="NA/SC")=TRUE,AND(M223="NA/SC",M234="NA/SC")=TRUE)=TRUE)=TRUE,"NÃO AVALIADO",IF(AND(M205="",M218="",M223="",M234="")=TRUE,"",IF(AVERAGE(M205,M218,M223,M234)-INT(AVERAGE(M205,M218,M223,M234))&lt;=0.5,INT(AVERAGE(M205,M218,M223,M234)),INT(AVERAGE(M205,M218,M223,M234))+1))))</f>
        <v/>
      </c>
      <c r="N203" s="505"/>
      <c r="O203" s="170"/>
      <c r="P203" s="351" t="str">
        <f>IF(N203="NA/SC","NÃO AVALIADO",IF(OR(AND(P205="NA/SC",P218="NA/SC")=TRUE,AND(P205="NA/SC",P223="NA/SC")=TRUE,AND(P205="NA/SC",P234="NA/SC")=TRUE,AND(P218="NA/SC",P223="NA/SC",AND(P218="NA/SC",P234="NA/SC")=TRUE,AND(P223="NA/SC",P234="NA/SC")=TRUE)=TRUE)=TRUE,"NÃO AVALIADO",IF(AND(P205="",P218="",P223="",P234="")=TRUE,"",IF(AVERAGE(P205,P218,P223,P234)-INT(AVERAGE(P205,P218,P223,P234))&lt;=0.5,INT(AVERAGE(P205,P218,P223,P234)),INT(AVERAGE(P205,P218,P223,P234))+1))))</f>
        <v/>
      </c>
      <c r="Q203" s="531"/>
      <c r="R203" s="532" t="s">
        <v>975</v>
      </c>
    </row>
    <row r="204" spans="1:18" ht="21">
      <c r="A204" s="605" t="s">
        <v>85</v>
      </c>
      <c r="B204" s="248" t="s">
        <v>86</v>
      </c>
      <c r="C204" s="778"/>
      <c r="D204" s="475"/>
      <c r="E204" s="641"/>
      <c r="F204" s="172"/>
      <c r="G204" s="146"/>
      <c r="H204" s="483"/>
      <c r="I204" s="330"/>
      <c r="J204" s="508"/>
      <c r="K204" s="110"/>
      <c r="L204" s="508"/>
      <c r="M204" s="358"/>
      <c r="N204" s="508"/>
      <c r="O204" s="172"/>
      <c r="P204" s="358"/>
      <c r="Q204" s="552"/>
      <c r="R204" s="301"/>
    </row>
    <row r="205" spans="1:18" ht="75" customHeight="1">
      <c r="A205" s="603" t="s">
        <v>125</v>
      </c>
      <c r="B205" s="244" t="s">
        <v>1201</v>
      </c>
      <c r="C205" s="761"/>
      <c r="D205" s="472"/>
      <c r="E205" s="634"/>
      <c r="F205" s="314"/>
      <c r="G205" s="151">
        <f>IF(OR(F205="NA/SC",COUNTIF(F206:F217,"NA/SC")&gt;=2)=TRUE,"NA/SC",IF(AND(F206="",F207="",F208="",F209="",F210="",F211="",F212="",F213="",F214="",F215="",F216="",F217="")=TRUE,"",IF(COUNTIF(F206:F217,"sim")=12,4,IF(AND(COUNTIF(F206:F217,"NA/SC")=1,F206="Sim",F207="Sim",F210="Sim",F211="Sim",F214="Sim",COUNTIF(F206:F217,"SIM")=11)=TRUE,4,IF(AND(F206="Sim",F207="Sim",F210="Sim",F211="Sim",F214="Sim")=TRUE,3,IF(COUNTIF(F206:F217,"sim")&gt;=5,2,IF(COUNTIF(F206:F217,"sim")&gt;=3,1,0)))))))</f>
        <v>0</v>
      </c>
      <c r="H205" s="682"/>
      <c r="I205" s="326"/>
      <c r="J205" s="507"/>
      <c r="K205" s="105"/>
      <c r="L205" s="507"/>
      <c r="M205" s="359" t="str">
        <f>IF(OR(L205="NA/SC",COUNTIF(L206:L217,"NA/SC")&gt;=2)=TRUE,"NA/SC",IF(AND(L206="",L207="",L208="",L209="",L210="",L211="",L212="",L213="",L214="",L215="",L216="",L217="")=TRUE,"",IF(COUNTIF(L206:L217,"sim")=12,4,IF(AND(COUNTIF(L206:L217,"NA/SC")=1,L206="Sim",L207="Sim",L210="Sim",L211="Sim",L214="Sim",COUNTIF(L206:L217,"SIM")=11)=TRUE,4,IF(AND(L206="Sim",L207="Sim",L210="Sim",L211="Sim",L214="Sim")=TRUE,3,IF(COUNTIF(L206:L217,"sim")&gt;=5,2,IF(COUNTIF(L206:L217,"sim")&gt;=3,1,0)))))))</f>
        <v/>
      </c>
      <c r="N205" s="507"/>
      <c r="O205" s="314"/>
      <c r="P205" s="359" t="str">
        <f>IF(OR(N205="NA/SC",COUNTIF(N206:N217,"NA/SC")&gt;=2)=TRUE,"NA/SC",IF(AND(N206="",N207="",N208="",N209="",N210="",N211="",N212="",N213="",N214="",N215="",N216="",N217="")=TRUE,"",IF(COUNTIF(N206:N217,"sim")=12,4,IF(AND(COUNTIF(N206:N217,"NA/SC")=1,N206="Sim",N207="Sim",N210="Sim",N211="Sim",N214="Sim",COUNTIF(N206:N217,"SIM")=11)=TRUE,4,IF(AND(N206="Sim",N207="Sim",N210="Sim",N211="Sim",N214="Sim")=TRUE,3,IF(COUNTIF(N206:N217,"sim")&gt;=5,2,IF(COUNTIF(N206:N217,"sim")&gt;=3,1,0)))))))</f>
        <v/>
      </c>
      <c r="Q205" s="534"/>
      <c r="R205" s="535" t="s">
        <v>976</v>
      </c>
    </row>
    <row r="206" spans="1:18" ht="86.25" customHeight="1">
      <c r="A206" s="605" t="s">
        <v>752</v>
      </c>
      <c r="B206" s="239" t="s">
        <v>1417</v>
      </c>
      <c r="C206" s="249" t="s">
        <v>255</v>
      </c>
      <c r="D206" s="932" t="s">
        <v>1860</v>
      </c>
      <c r="E206" s="628" t="s">
        <v>2160</v>
      </c>
      <c r="F206" s="172" t="s">
        <v>2020</v>
      </c>
      <c r="G206" s="147"/>
      <c r="H206" s="480"/>
      <c r="I206" s="622" t="s">
        <v>2493</v>
      </c>
      <c r="J206" s="508" t="s">
        <v>2020</v>
      </c>
      <c r="K206" s="94"/>
      <c r="L206" s="508"/>
      <c r="M206" s="355"/>
      <c r="N206" s="508"/>
      <c r="O206" s="172"/>
      <c r="P206" s="355"/>
      <c r="Q206" s="552"/>
      <c r="R206" s="301"/>
    </row>
    <row r="207" spans="1:18" ht="86.25" customHeight="1">
      <c r="A207" s="605" t="s">
        <v>753</v>
      </c>
      <c r="B207" s="239" t="s">
        <v>1418</v>
      </c>
      <c r="C207" s="249" t="s">
        <v>255</v>
      </c>
      <c r="D207" s="933"/>
      <c r="E207" s="628" t="s">
        <v>2160</v>
      </c>
      <c r="F207" s="172" t="s">
        <v>2020</v>
      </c>
      <c r="G207" s="147"/>
      <c r="H207" s="480"/>
      <c r="I207" s="320"/>
      <c r="J207" s="508" t="s">
        <v>2020</v>
      </c>
      <c r="K207" s="94"/>
      <c r="L207" s="508"/>
      <c r="M207" s="355"/>
      <c r="N207" s="508"/>
      <c r="O207" s="172"/>
      <c r="P207" s="355"/>
      <c r="Q207" s="552"/>
      <c r="R207" s="301"/>
    </row>
    <row r="208" spans="1:18" ht="86.25" customHeight="1">
      <c r="A208" s="605" t="s">
        <v>754</v>
      </c>
      <c r="B208" s="239" t="s">
        <v>1419</v>
      </c>
      <c r="C208" s="249" t="s">
        <v>255</v>
      </c>
      <c r="D208" s="933"/>
      <c r="E208" s="628" t="s">
        <v>2160</v>
      </c>
      <c r="F208" s="172" t="s">
        <v>2020</v>
      </c>
      <c r="G208" s="147"/>
      <c r="H208" s="480"/>
      <c r="I208" s="320"/>
      <c r="J208" s="508" t="s">
        <v>2020</v>
      </c>
      <c r="K208" s="94"/>
      <c r="L208" s="508"/>
      <c r="M208" s="355"/>
      <c r="N208" s="508"/>
      <c r="O208" s="172"/>
      <c r="P208" s="355"/>
      <c r="Q208" s="552"/>
      <c r="R208" s="301"/>
    </row>
    <row r="209" spans="1:18" ht="86.25" customHeight="1">
      <c r="A209" s="605" t="s">
        <v>755</v>
      </c>
      <c r="B209" s="239" t="s">
        <v>198</v>
      </c>
      <c r="C209" s="249" t="s">
        <v>255</v>
      </c>
      <c r="D209" s="933"/>
      <c r="E209" s="628" t="s">
        <v>2160</v>
      </c>
      <c r="F209" s="172" t="s">
        <v>2020</v>
      </c>
      <c r="G209" s="147"/>
      <c r="H209" s="480"/>
      <c r="I209" s="320"/>
      <c r="J209" s="508" t="s">
        <v>2020</v>
      </c>
      <c r="K209" s="94"/>
      <c r="L209" s="508"/>
      <c r="M209" s="355"/>
      <c r="N209" s="508"/>
      <c r="O209" s="172"/>
      <c r="P209" s="355"/>
      <c r="Q209" s="552"/>
      <c r="R209" s="301"/>
    </row>
    <row r="210" spans="1:18" ht="86.25" customHeight="1">
      <c r="A210" s="605" t="s">
        <v>756</v>
      </c>
      <c r="B210" s="239" t="s">
        <v>1420</v>
      </c>
      <c r="C210" s="249" t="s">
        <v>255</v>
      </c>
      <c r="D210" s="933"/>
      <c r="E210" s="628" t="s">
        <v>2160</v>
      </c>
      <c r="F210" s="172" t="s">
        <v>2020</v>
      </c>
      <c r="G210" s="147"/>
      <c r="H210" s="480"/>
      <c r="I210" s="320"/>
      <c r="J210" s="508" t="s">
        <v>2020</v>
      </c>
      <c r="K210" s="94"/>
      <c r="L210" s="508"/>
      <c r="M210" s="355"/>
      <c r="N210" s="508"/>
      <c r="O210" s="172"/>
      <c r="P210" s="355"/>
      <c r="Q210" s="552"/>
      <c r="R210" s="301"/>
    </row>
    <row r="211" spans="1:18" ht="86.25" customHeight="1">
      <c r="A211" s="605" t="s">
        <v>757</v>
      </c>
      <c r="B211" s="239" t="s">
        <v>1421</v>
      </c>
      <c r="C211" s="249" t="s">
        <v>255</v>
      </c>
      <c r="D211" s="933"/>
      <c r="E211" s="628" t="s">
        <v>2160</v>
      </c>
      <c r="F211" s="172" t="s">
        <v>2020</v>
      </c>
      <c r="G211" s="147"/>
      <c r="H211" s="480"/>
      <c r="I211" s="320"/>
      <c r="J211" s="508" t="s">
        <v>2020</v>
      </c>
      <c r="K211" s="94"/>
      <c r="L211" s="508"/>
      <c r="M211" s="355"/>
      <c r="N211" s="508"/>
      <c r="O211" s="172"/>
      <c r="P211" s="355"/>
      <c r="Q211" s="552"/>
      <c r="R211" s="301"/>
    </row>
    <row r="212" spans="1:18" ht="86.25" customHeight="1">
      <c r="A212" s="605" t="s">
        <v>758</v>
      </c>
      <c r="B212" s="239" t="s">
        <v>1422</v>
      </c>
      <c r="C212" s="249" t="s">
        <v>255</v>
      </c>
      <c r="D212" s="933"/>
      <c r="E212" s="628" t="s">
        <v>2160</v>
      </c>
      <c r="F212" s="172" t="s">
        <v>2020</v>
      </c>
      <c r="G212" s="147"/>
      <c r="H212" s="480"/>
      <c r="I212" s="320"/>
      <c r="J212" s="508" t="s">
        <v>2020</v>
      </c>
      <c r="K212" s="94"/>
      <c r="L212" s="508"/>
      <c r="M212" s="355"/>
      <c r="N212" s="508"/>
      <c r="O212" s="172"/>
      <c r="P212" s="355"/>
      <c r="Q212" s="552"/>
      <c r="R212" s="301"/>
    </row>
    <row r="213" spans="1:18" ht="86.25" customHeight="1">
      <c r="A213" s="605" t="s">
        <v>759</v>
      </c>
      <c r="B213" s="239" t="s">
        <v>1423</v>
      </c>
      <c r="C213" s="249" t="s">
        <v>255</v>
      </c>
      <c r="D213" s="933"/>
      <c r="E213" s="628" t="s">
        <v>2160</v>
      </c>
      <c r="F213" s="172" t="s">
        <v>2020</v>
      </c>
      <c r="G213" s="147"/>
      <c r="H213" s="480"/>
      <c r="I213" s="320"/>
      <c r="J213" s="508" t="s">
        <v>2020</v>
      </c>
      <c r="K213" s="94"/>
      <c r="L213" s="508"/>
      <c r="M213" s="355"/>
      <c r="N213" s="508"/>
      <c r="O213" s="172"/>
      <c r="P213" s="355"/>
      <c r="Q213" s="552"/>
      <c r="R213" s="301"/>
    </row>
    <row r="214" spans="1:18" ht="86.25" customHeight="1">
      <c r="A214" s="605" t="s">
        <v>760</v>
      </c>
      <c r="B214" s="239" t="s">
        <v>1424</v>
      </c>
      <c r="C214" s="249" t="s">
        <v>255</v>
      </c>
      <c r="D214" s="933"/>
      <c r="E214" s="628" t="s">
        <v>2160</v>
      </c>
      <c r="F214" s="172" t="s">
        <v>2020</v>
      </c>
      <c r="G214" s="147"/>
      <c r="H214" s="480"/>
      <c r="I214" s="908"/>
      <c r="J214" s="508" t="s">
        <v>2020</v>
      </c>
      <c r="K214" s="94"/>
      <c r="L214" s="508"/>
      <c r="M214" s="355"/>
      <c r="N214" s="508"/>
      <c r="O214" s="172"/>
      <c r="P214" s="355"/>
      <c r="Q214" s="552"/>
      <c r="R214" s="301"/>
    </row>
    <row r="215" spans="1:18" ht="86.25" customHeight="1">
      <c r="A215" s="605" t="s">
        <v>761</v>
      </c>
      <c r="B215" s="239" t="s">
        <v>1425</v>
      </c>
      <c r="C215" s="249" t="s">
        <v>255</v>
      </c>
      <c r="D215" s="933"/>
      <c r="E215" s="628" t="s">
        <v>2160</v>
      </c>
      <c r="F215" s="172" t="s">
        <v>2020</v>
      </c>
      <c r="G215" s="147"/>
      <c r="H215" s="480"/>
      <c r="I215" s="908"/>
      <c r="J215" s="508" t="s">
        <v>2020</v>
      </c>
      <c r="K215" s="94"/>
      <c r="L215" s="508"/>
      <c r="M215" s="355"/>
      <c r="N215" s="508"/>
      <c r="O215" s="172"/>
      <c r="P215" s="355"/>
      <c r="Q215" s="552"/>
      <c r="R215" s="301"/>
    </row>
    <row r="216" spans="1:18" ht="86.25" customHeight="1">
      <c r="A216" s="605" t="s">
        <v>762</v>
      </c>
      <c r="B216" s="239" t="s">
        <v>1426</v>
      </c>
      <c r="C216" s="249" t="s">
        <v>255</v>
      </c>
      <c r="D216" s="933"/>
      <c r="E216" s="628" t="s">
        <v>2160</v>
      </c>
      <c r="F216" s="172" t="s">
        <v>2020</v>
      </c>
      <c r="G216" s="154"/>
      <c r="H216" s="480"/>
      <c r="I216" s="857"/>
      <c r="J216" s="508" t="s">
        <v>2020</v>
      </c>
      <c r="K216" s="442"/>
      <c r="L216" s="508"/>
      <c r="M216" s="362"/>
      <c r="N216" s="508"/>
      <c r="O216" s="172"/>
      <c r="P216" s="362"/>
      <c r="Q216" s="546"/>
      <c r="R216" s="301"/>
    </row>
    <row r="217" spans="1:18" ht="86.25" customHeight="1">
      <c r="A217" s="605" t="s">
        <v>763</v>
      </c>
      <c r="B217" s="239" t="s">
        <v>1427</v>
      </c>
      <c r="C217" s="249" t="s">
        <v>255</v>
      </c>
      <c r="D217" s="934"/>
      <c r="E217" s="628" t="s">
        <v>2160</v>
      </c>
      <c r="F217" s="172" t="s">
        <v>2020</v>
      </c>
      <c r="G217" s="147"/>
      <c r="H217" s="480"/>
      <c r="I217" s="320"/>
      <c r="J217" s="508" t="s">
        <v>2020</v>
      </c>
      <c r="K217" s="94"/>
      <c r="L217" s="508"/>
      <c r="M217" s="355"/>
      <c r="N217" s="508"/>
      <c r="O217" s="172"/>
      <c r="P217" s="355"/>
      <c r="Q217" s="536"/>
      <c r="R217" s="301"/>
    </row>
    <row r="218" spans="1:18" ht="57" customHeight="1">
      <c r="A218" s="603" t="s">
        <v>126</v>
      </c>
      <c r="B218" s="241" t="s">
        <v>1700</v>
      </c>
      <c r="C218" s="761"/>
      <c r="D218" s="472"/>
      <c r="E218" s="647"/>
      <c r="F218" s="314"/>
      <c r="G218" s="149">
        <f>IF(OR(F218="NA/SC",COUNTIF(F219:F222,"NA/SC")&gt;=2)=TRUE,"NA/SC",IF(AND(F219="",F220="",F221="",F222="")=TRUE,"",IF(COUNTIF(F219:F222,"sim")=4,4,IF(AND(COUNTIF(F219:F222,"NA/SC")=1,COUNTIF(F219:F222,"SIM")=3)=TRUE,4,IF(COUNTIF(F219:F222,"sim")&gt;=3,3,IF(COUNTIF(F219:F222,"sim")&gt;=2,2,IF(COUNTIF(F219:F222,"sim")&gt;=1,1,0)))))))</f>
        <v>2</v>
      </c>
      <c r="H218" s="682"/>
      <c r="I218" s="322"/>
      <c r="J218" s="507"/>
      <c r="K218" s="97"/>
      <c r="L218" s="507"/>
      <c r="M218" s="353" t="str">
        <f>IF(OR(L218="NA/SC",COUNTIF(L219:L222,"NA/SC")&gt;=2)=TRUE,"NA/SC",IF(AND(L219="",L220="",L221="",L222="")=TRUE,"",IF(COUNTIF(L219:L222,"sim")=4,4,IF(AND(COUNTIF(L219:L222,"NA/SC")=1,COUNTIF(L219:L222,"SIM")=3)=TRUE,4,IF(COUNTIF(L219:L222,"sim")&gt;=3,3,IF(COUNTIF(L219:L222,"sim")&gt;=2,2,IF(COUNTIF(L219:L222,"sim")&gt;=1,1,0)))))))</f>
        <v/>
      </c>
      <c r="N218" s="507"/>
      <c r="O218" s="314"/>
      <c r="P218" s="353" t="str">
        <f>IF(OR(N218="NA/SC",COUNTIF(N219:N222,"NA/SC")&gt;=2)=TRUE,"NA/SC",IF(AND(N219="",N220="",N221="",N222="")=TRUE,"",IF(COUNTIF(N219:N222,"sim")=4,4,IF(AND(COUNTIF(N219:N222,"NA/SC")=1,COUNTIF(N219:N222,"SIM")=3)=TRUE,4,IF(COUNTIF(N219:N222,"sim")&gt;=3,3,IF(COUNTIF(N219:N222,"sim")&gt;=2,2,IF(COUNTIF(N219:N222,"sim")&gt;=1,1,0)))))))</f>
        <v/>
      </c>
      <c r="Q218" s="534"/>
      <c r="R218" s="535" t="s">
        <v>977</v>
      </c>
    </row>
    <row r="219" spans="1:18" ht="176.25" customHeight="1">
      <c r="A219" s="605" t="s">
        <v>764</v>
      </c>
      <c r="B219" s="239" t="s">
        <v>201</v>
      </c>
      <c r="C219" s="271" t="s">
        <v>259</v>
      </c>
      <c r="D219" s="932" t="s">
        <v>1843</v>
      </c>
      <c r="E219" s="628" t="s">
        <v>2150</v>
      </c>
      <c r="F219" s="172" t="s">
        <v>2020</v>
      </c>
      <c r="G219" s="147"/>
      <c r="H219" s="733"/>
      <c r="I219" s="895" t="s">
        <v>2517</v>
      </c>
      <c r="J219" s="508" t="s">
        <v>2020</v>
      </c>
      <c r="K219" s="733"/>
      <c r="L219" s="508"/>
      <c r="M219" s="355"/>
      <c r="N219" s="508"/>
      <c r="O219" s="172"/>
      <c r="P219" s="355"/>
      <c r="Q219" s="536"/>
      <c r="R219" s="301"/>
    </row>
    <row r="220" spans="1:18" ht="86.25" customHeight="1">
      <c r="A220" s="605" t="s">
        <v>765</v>
      </c>
      <c r="B220" s="239" t="s">
        <v>202</v>
      </c>
      <c r="C220" s="249" t="s">
        <v>258</v>
      </c>
      <c r="D220" s="933"/>
      <c r="E220" s="628" t="s">
        <v>2150</v>
      </c>
      <c r="F220" s="172" t="s">
        <v>2020</v>
      </c>
      <c r="G220" s="147"/>
      <c r="H220" s="480"/>
      <c r="I220" s="733" t="s">
        <v>2212</v>
      </c>
      <c r="J220" s="508" t="s">
        <v>2020</v>
      </c>
      <c r="K220" s="94"/>
      <c r="L220" s="508"/>
      <c r="M220" s="355"/>
      <c r="N220" s="508"/>
      <c r="O220" s="172"/>
      <c r="P220" s="355"/>
      <c r="Q220" s="536"/>
      <c r="R220" s="301"/>
    </row>
    <row r="221" spans="1:18" ht="107.45" customHeight="1">
      <c r="A221" s="605" t="s">
        <v>766</v>
      </c>
      <c r="B221" s="239" t="s">
        <v>203</v>
      </c>
      <c r="C221" s="249" t="s">
        <v>257</v>
      </c>
      <c r="D221" s="933"/>
      <c r="E221" s="628" t="s">
        <v>2189</v>
      </c>
      <c r="F221" s="172" t="s">
        <v>2019</v>
      </c>
      <c r="G221" s="154"/>
      <c r="H221" s="480" t="s">
        <v>2281</v>
      </c>
      <c r="I221" s="671" t="s">
        <v>2280</v>
      </c>
      <c r="J221" s="508" t="s">
        <v>2019</v>
      </c>
      <c r="K221" s="442"/>
      <c r="L221" s="508"/>
      <c r="M221" s="362"/>
      <c r="N221" s="508"/>
      <c r="O221" s="172"/>
      <c r="P221" s="362"/>
      <c r="Q221" s="546"/>
      <c r="R221" s="301"/>
    </row>
    <row r="222" spans="1:18" ht="102" customHeight="1">
      <c r="A222" s="605" t="s">
        <v>767</v>
      </c>
      <c r="B222" s="239" t="s">
        <v>1428</v>
      </c>
      <c r="C222" s="249" t="s">
        <v>256</v>
      </c>
      <c r="D222" s="934"/>
      <c r="E222" s="628" t="s">
        <v>2150</v>
      </c>
      <c r="F222" s="172" t="s">
        <v>2019</v>
      </c>
      <c r="G222" s="147"/>
      <c r="H222" s="733" t="s">
        <v>2211</v>
      </c>
      <c r="I222" s="620" t="s">
        <v>2282</v>
      </c>
      <c r="J222" s="508" t="s">
        <v>2019</v>
      </c>
      <c r="K222" s="94"/>
      <c r="L222" s="508"/>
      <c r="M222" s="355"/>
      <c r="N222" s="508"/>
      <c r="O222" s="172"/>
      <c r="P222" s="355"/>
      <c r="Q222" s="536"/>
      <c r="R222" s="301"/>
    </row>
    <row r="223" spans="1:18" ht="62.25" customHeight="1">
      <c r="A223" s="603" t="s">
        <v>127</v>
      </c>
      <c r="B223" s="241" t="s">
        <v>1701</v>
      </c>
      <c r="C223" s="252"/>
      <c r="D223" s="253"/>
      <c r="E223" s="647"/>
      <c r="F223" s="314"/>
      <c r="G223" s="152">
        <f>IF(OR(F223="NA/SC",COUNTIF(F224:F233,"NA/SC")&gt;=2)=TRUE,"NA/SC",IF(AND(F224="",F225="",F226="",F227="",F228="",F229="",F230="",F231="",F232="",F233="")=TRUE,"",IF(COUNTIF(F224:F233,"sim")=10,4,IF(AND(COUNTIF(F224:F233,"NA/SC")=1,COUNTIF(F224:F233,"SIM")=9)=TRUE,4,IF(COUNTIF(F224:F233,"sim")&gt;=8,3,IF(COUNTIF(F224:F233,"sim")&gt;=6,2,IF(COUNTIF(F224:F233,"sim")&gt;=3,1,0)))))))</f>
        <v>1</v>
      </c>
      <c r="H223" s="482"/>
      <c r="I223" s="322"/>
      <c r="J223" s="507"/>
      <c r="K223" s="97"/>
      <c r="L223" s="507"/>
      <c r="M223" s="360" t="str">
        <f>IF(OR(L223="NA/SC",COUNTIF(L224:L233,"NA/SC")&gt;=2)=TRUE,"NA/SC",IF(AND(L224="",L225="",L226="",L227="",L228="",L229="",L230="",L231="",L232="",L233="")=TRUE,"",IF(COUNTIF(L224:L233,"sim")=10,4,IF(AND(COUNTIF(L224:L233,"NA/SC")=1,COUNTIF(L224:L233,"SIM")=9)=TRUE,4,IF(COUNTIF(L224:L233,"sim")&gt;=8,3,IF(COUNTIF(L224:L233,"sim")&gt;=6,2,IF(COUNTIF(L224:L233,"sim")&gt;=3,1,0)))))))</f>
        <v/>
      </c>
      <c r="N223" s="507"/>
      <c r="O223" s="314"/>
      <c r="P223" s="360" t="str">
        <f>IF(OR(N223="NA/SC",COUNTIF(N224:N233,"NA/SC")&gt;=2)=TRUE,"NA/SC",IF(AND(N224="",N225="",N226="",N227="",N228="",N229="",N230="",N231="",N232="",N233="")=TRUE,"",IF(COUNTIF(N224:N233,"sim")=10,4,IF(AND(COUNTIF(N224:N233,"NA/SC")=1,COUNTIF(N224:N233,"SIM")=9)=TRUE,4,IF(COUNTIF(N224:N233,"sim")&gt;=8,3,IF(COUNTIF(N224:N233,"sim")&gt;=6,2,IF(COUNTIF(N224:N233,"sim")&gt;=3,1,0)))))))</f>
        <v/>
      </c>
      <c r="Q223" s="534"/>
      <c r="R223" s="535" t="s">
        <v>978</v>
      </c>
    </row>
    <row r="224" spans="1:18" ht="86.25" customHeight="1">
      <c r="A224" s="605" t="s">
        <v>506</v>
      </c>
      <c r="B224" s="239" t="s">
        <v>205</v>
      </c>
      <c r="C224" s="249" t="s">
        <v>267</v>
      </c>
      <c r="D224" s="932" t="s">
        <v>1844</v>
      </c>
      <c r="E224" s="628" t="s">
        <v>2150</v>
      </c>
      <c r="F224" s="172" t="s">
        <v>2020</v>
      </c>
      <c r="G224" s="147"/>
      <c r="H224" s="480"/>
      <c r="I224" s="320"/>
      <c r="J224" s="508" t="s">
        <v>2020</v>
      </c>
      <c r="K224" s="94"/>
      <c r="L224" s="508"/>
      <c r="M224" s="355"/>
      <c r="N224" s="508"/>
      <c r="O224" s="172"/>
      <c r="P224" s="355"/>
      <c r="Q224" s="552"/>
      <c r="R224" s="301"/>
    </row>
    <row r="225" spans="1:18" ht="86.25" customHeight="1">
      <c r="A225" s="605" t="s">
        <v>507</v>
      </c>
      <c r="B225" s="239" t="s">
        <v>206</v>
      </c>
      <c r="C225" s="249" t="s">
        <v>266</v>
      </c>
      <c r="D225" s="933"/>
      <c r="E225" s="628" t="s">
        <v>2150</v>
      </c>
      <c r="F225" s="172" t="s">
        <v>2020</v>
      </c>
      <c r="G225" s="147"/>
      <c r="H225" s="480"/>
      <c r="I225" s="733" t="s">
        <v>2216</v>
      </c>
      <c r="J225" s="508" t="s">
        <v>2020</v>
      </c>
      <c r="K225" s="94"/>
      <c r="L225" s="508"/>
      <c r="M225" s="355"/>
      <c r="N225" s="508"/>
      <c r="O225" s="172"/>
      <c r="P225" s="355"/>
      <c r="Q225" s="536"/>
      <c r="R225" s="301"/>
    </row>
    <row r="226" spans="1:18" ht="86.25" customHeight="1">
      <c r="A226" s="605" t="s">
        <v>508</v>
      </c>
      <c r="B226" s="239" t="s">
        <v>810</v>
      </c>
      <c r="C226" s="249" t="s">
        <v>265</v>
      </c>
      <c r="D226" s="933"/>
      <c r="E226" s="628" t="s">
        <v>2150</v>
      </c>
      <c r="F226" s="172" t="s">
        <v>2020</v>
      </c>
      <c r="G226" s="147"/>
      <c r="H226" s="483"/>
      <c r="I226" s="733" t="s">
        <v>2216</v>
      </c>
      <c r="J226" s="508" t="s">
        <v>2020</v>
      </c>
      <c r="K226" s="94"/>
      <c r="L226" s="508"/>
      <c r="M226" s="355"/>
      <c r="N226" s="508"/>
      <c r="O226" s="172"/>
      <c r="P226" s="355"/>
      <c r="Q226" s="536"/>
      <c r="R226" s="301"/>
    </row>
    <row r="227" spans="1:18" ht="166.5" customHeight="1">
      <c r="A227" s="605" t="s">
        <v>509</v>
      </c>
      <c r="B227" s="239" t="s">
        <v>811</v>
      </c>
      <c r="C227" s="271" t="s">
        <v>264</v>
      </c>
      <c r="D227" s="933"/>
      <c r="E227" s="628" t="s">
        <v>2150</v>
      </c>
      <c r="F227" s="172" t="s">
        <v>2020</v>
      </c>
      <c r="G227" s="147"/>
      <c r="H227" s="733"/>
      <c r="I227" s="733" t="s">
        <v>2217</v>
      </c>
      <c r="J227" s="508" t="s">
        <v>2020</v>
      </c>
      <c r="K227" s="94"/>
      <c r="L227" s="508"/>
      <c r="M227" s="355"/>
      <c r="N227" s="508"/>
      <c r="O227" s="172"/>
      <c r="P227" s="355"/>
      <c r="Q227" s="536"/>
      <c r="R227" s="301"/>
    </row>
    <row r="228" spans="1:18" ht="183.75" customHeight="1">
      <c r="A228" s="605" t="s">
        <v>510</v>
      </c>
      <c r="B228" s="239" t="s">
        <v>812</v>
      </c>
      <c r="C228" s="271" t="s">
        <v>263</v>
      </c>
      <c r="D228" s="933"/>
      <c r="E228" s="628" t="s">
        <v>2150</v>
      </c>
      <c r="F228" s="172" t="s">
        <v>2020</v>
      </c>
      <c r="G228" s="147"/>
      <c r="H228" s="733"/>
      <c r="I228" s="733" t="s">
        <v>2218</v>
      </c>
      <c r="J228" s="508" t="s">
        <v>2020</v>
      </c>
      <c r="K228" s="94"/>
      <c r="L228" s="508"/>
      <c r="M228" s="355"/>
      <c r="N228" s="508"/>
      <c r="O228" s="172"/>
      <c r="P228" s="355"/>
      <c r="Q228" s="536"/>
      <c r="R228" s="301"/>
    </row>
    <row r="229" spans="1:18" ht="86.25" customHeight="1">
      <c r="A229" s="605" t="s">
        <v>511</v>
      </c>
      <c r="B229" s="239" t="s">
        <v>813</v>
      </c>
      <c r="C229" s="271" t="s">
        <v>262</v>
      </c>
      <c r="D229" s="933"/>
      <c r="E229" s="628" t="s">
        <v>2150</v>
      </c>
      <c r="F229" s="172" t="s">
        <v>2019</v>
      </c>
      <c r="G229" s="147"/>
      <c r="H229" s="733" t="s">
        <v>2213</v>
      </c>
      <c r="I229" s="812" t="s">
        <v>2284</v>
      </c>
      <c r="J229" s="508" t="s">
        <v>2019</v>
      </c>
      <c r="K229" s="94"/>
      <c r="L229" s="508"/>
      <c r="M229" s="355"/>
      <c r="N229" s="508"/>
      <c r="O229" s="172"/>
      <c r="P229" s="355"/>
      <c r="Q229" s="565"/>
      <c r="R229" s="301"/>
    </row>
    <row r="230" spans="1:18" ht="86.25" customHeight="1">
      <c r="A230" s="605" t="s">
        <v>512</v>
      </c>
      <c r="B230" s="239" t="s">
        <v>207</v>
      </c>
      <c r="C230" s="249" t="s">
        <v>261</v>
      </c>
      <c r="D230" s="933"/>
      <c r="E230" s="628" t="s">
        <v>2150</v>
      </c>
      <c r="F230" s="172" t="s">
        <v>2019</v>
      </c>
      <c r="G230" s="147"/>
      <c r="H230" s="733" t="s">
        <v>2283</v>
      </c>
      <c r="I230" s="812" t="s">
        <v>2285</v>
      </c>
      <c r="J230" s="508" t="s">
        <v>2019</v>
      </c>
      <c r="K230" s="94"/>
      <c r="L230" s="508"/>
      <c r="M230" s="355"/>
      <c r="N230" s="508"/>
      <c r="O230" s="172"/>
      <c r="P230" s="355"/>
      <c r="Q230" s="538"/>
      <c r="R230" s="301"/>
    </row>
    <row r="231" spans="1:18" ht="86.25" customHeight="1">
      <c r="A231" s="605" t="s">
        <v>513</v>
      </c>
      <c r="B231" s="239" t="s">
        <v>814</v>
      </c>
      <c r="C231" s="249"/>
      <c r="D231" s="933"/>
      <c r="E231" s="628" t="s">
        <v>2150</v>
      </c>
      <c r="F231" s="172" t="s">
        <v>2019</v>
      </c>
      <c r="G231" s="147"/>
      <c r="H231" s="733" t="s">
        <v>2214</v>
      </c>
      <c r="I231" s="812" t="s">
        <v>2286</v>
      </c>
      <c r="J231" s="508" t="s">
        <v>2019</v>
      </c>
      <c r="K231" s="94"/>
      <c r="L231" s="508"/>
      <c r="M231" s="355"/>
      <c r="N231" s="508"/>
      <c r="O231" s="172"/>
      <c r="P231" s="355"/>
      <c r="Q231" s="536"/>
      <c r="R231" s="301"/>
    </row>
    <row r="232" spans="1:18" ht="191.25" customHeight="1">
      <c r="A232" s="605" t="s">
        <v>514</v>
      </c>
      <c r="B232" s="239" t="s">
        <v>1429</v>
      </c>
      <c r="C232" s="249"/>
      <c r="D232" s="933"/>
      <c r="E232" s="628" t="s">
        <v>2150</v>
      </c>
      <c r="F232" s="172" t="s">
        <v>2020</v>
      </c>
      <c r="G232" s="154"/>
      <c r="H232" s="733"/>
      <c r="I232" s="733" t="s">
        <v>2219</v>
      </c>
      <c r="J232" s="508" t="s">
        <v>2020</v>
      </c>
      <c r="K232" s="442"/>
      <c r="L232" s="508"/>
      <c r="M232" s="362"/>
      <c r="N232" s="508"/>
      <c r="O232" s="172"/>
      <c r="P232" s="362"/>
      <c r="Q232" s="546"/>
      <c r="R232" s="301"/>
    </row>
    <row r="233" spans="1:18" ht="86.25" customHeight="1">
      <c r="A233" s="605" t="s">
        <v>515</v>
      </c>
      <c r="B233" s="239" t="s">
        <v>1430</v>
      </c>
      <c r="C233" s="249" t="s">
        <v>260</v>
      </c>
      <c r="D233" s="934"/>
      <c r="E233" s="628" t="s">
        <v>2150</v>
      </c>
      <c r="F233" s="172" t="s">
        <v>2020</v>
      </c>
      <c r="G233" s="147"/>
      <c r="H233" s="733"/>
      <c r="I233" s="733" t="s">
        <v>2494</v>
      </c>
      <c r="J233" s="508" t="s">
        <v>2020</v>
      </c>
      <c r="K233" s="94"/>
      <c r="L233" s="508"/>
      <c r="M233" s="355"/>
      <c r="N233" s="508"/>
      <c r="O233" s="172"/>
      <c r="P233" s="355"/>
      <c r="Q233" s="536"/>
      <c r="R233" s="301"/>
    </row>
    <row r="234" spans="1:18" ht="58.5" customHeight="1">
      <c r="A234" s="603" t="s">
        <v>128</v>
      </c>
      <c r="B234" s="241" t="s">
        <v>1702</v>
      </c>
      <c r="C234" s="761"/>
      <c r="D234" s="472"/>
      <c r="E234" s="634"/>
      <c r="F234" s="314"/>
      <c r="G234" s="152">
        <f>IF(OR(F234="NA/SC",COUNTIF(F235:F243,"NA/SC")&gt;=2)=TRUE,"NA/SC",IF(AND(F235="",F236="",F237="",F238="",F239="",F240="",F241="",F242="",F243="")=TRUE,"",IF(COUNTIF(F235:F243,"sim")=9,4,IF(AND(COUNTIF(F235:F243,"NA/SC")=1,COUNTIF(F235:F243,"SIM")=8)=TRUE,4,IF(COUNTIF(F235:F243,"sim")&gt;=8,3,IF(COUNTIF(F235:F243,"sim")&gt;=6,2,IF(COUNTIF(F235:F243,"sim")&gt;=3,1,0)))))))</f>
        <v>1</v>
      </c>
      <c r="H234" s="797" t="s">
        <v>2215</v>
      </c>
      <c r="I234" s="323"/>
      <c r="J234" s="507"/>
      <c r="K234" s="98"/>
      <c r="L234" s="507"/>
      <c r="M234" s="360" t="str">
        <f>IF(OR(L234="NA/SC",COUNTIF(L235:L243,"NA/SC")&gt;=2)=TRUE,"NA/SC",IF(AND(L235="",L236="",L237="",L238="",L239="",L240="",L241="",L242="",L243="")=TRUE,"",IF(COUNTIF(L235:L243,"sim")=9,4,IF(AND(COUNTIF(L235:L243,"NA/SC")=1,COUNTIF(L235:L243,"SIM")=8)=TRUE,4,IF(COUNTIF(L235:L243,"sim")&gt;=8,3,IF(COUNTIF(L235:L243,"sim")&gt;=6,2,IF(COUNTIF(L235:L243,"sim")&gt;=3,1,0)))))))</f>
        <v/>
      </c>
      <c r="N234" s="507"/>
      <c r="O234" s="314"/>
      <c r="P234" s="360" t="str">
        <f>IF(OR(N234="NA/SC",COUNTIF(N235:N243,"NA/SC")&gt;=2)=TRUE,"NA/SC",IF(AND(N235="",N236="",N237="",N238="",N239="",N240="",N241="",N242="",N243="")=TRUE,"",IF(COUNTIF(N235:N243,"sim")=9,4,IF(AND(COUNTIF(N235:N243,"NA/SC")=1,COUNTIF(N235:N243,"SIM")=8)=TRUE,4,IF(COUNTIF(N235:N243,"sim")&gt;=8,3,IF(COUNTIF(N235:N243,"sim")&gt;=6,2,IF(COUNTIF(N235:N243,"sim")&gt;=3,1,0)))))))</f>
        <v/>
      </c>
      <c r="Q234" s="534"/>
      <c r="R234" s="535" t="s">
        <v>979</v>
      </c>
    </row>
    <row r="235" spans="1:18" ht="135.75" customHeight="1">
      <c r="A235" s="605" t="s">
        <v>516</v>
      </c>
      <c r="B235" s="239" t="s">
        <v>815</v>
      </c>
      <c r="C235" s="249" t="s">
        <v>0</v>
      </c>
      <c r="D235" s="932" t="s">
        <v>1845</v>
      </c>
      <c r="E235" s="641" t="s">
        <v>2189</v>
      </c>
      <c r="F235" s="172" t="s">
        <v>2020</v>
      </c>
      <c r="G235" s="148"/>
      <c r="H235" s="796"/>
      <c r="I235" s="483" t="s">
        <v>2495</v>
      </c>
      <c r="J235" s="508" t="s">
        <v>2020</v>
      </c>
      <c r="K235" s="94"/>
      <c r="L235" s="508"/>
      <c r="M235" s="356"/>
      <c r="N235" s="508"/>
      <c r="O235" s="172"/>
      <c r="P235" s="356"/>
      <c r="Q235" s="536"/>
      <c r="R235" s="301"/>
    </row>
    <row r="236" spans="1:18" ht="129" customHeight="1">
      <c r="A236" s="605" t="s">
        <v>517</v>
      </c>
      <c r="B236" s="239" t="s">
        <v>816</v>
      </c>
      <c r="C236" s="249" t="s">
        <v>275</v>
      </c>
      <c r="D236" s="933"/>
      <c r="E236" s="628" t="s">
        <v>2160</v>
      </c>
      <c r="F236" s="172" t="s">
        <v>2019</v>
      </c>
      <c r="G236" s="147"/>
      <c r="H236" s="839" t="s">
        <v>2425</v>
      </c>
      <c r="I236" s="847" t="s">
        <v>2426</v>
      </c>
      <c r="J236" s="508" t="s">
        <v>2019</v>
      </c>
      <c r="K236" s="94"/>
      <c r="L236" s="508"/>
      <c r="M236" s="355"/>
      <c r="N236" s="508"/>
      <c r="O236" s="172"/>
      <c r="P236" s="355"/>
      <c r="Q236" s="536"/>
      <c r="R236" s="301"/>
    </row>
    <row r="237" spans="1:18" ht="86.25" customHeight="1">
      <c r="A237" s="605" t="s">
        <v>518</v>
      </c>
      <c r="B237" s="239" t="s">
        <v>209</v>
      </c>
      <c r="C237" s="249" t="s">
        <v>274</v>
      </c>
      <c r="D237" s="933"/>
      <c r="E237" s="628" t="s">
        <v>2150</v>
      </c>
      <c r="F237" s="172" t="s">
        <v>2019</v>
      </c>
      <c r="G237" s="147"/>
      <c r="H237" s="733" t="s">
        <v>2220</v>
      </c>
      <c r="I237" s="847" t="s">
        <v>2287</v>
      </c>
      <c r="J237" s="508" t="s">
        <v>2019</v>
      </c>
      <c r="K237" s="94"/>
      <c r="L237" s="508"/>
      <c r="M237" s="355"/>
      <c r="N237" s="508"/>
      <c r="O237" s="172"/>
      <c r="P237" s="355"/>
      <c r="Q237" s="536"/>
      <c r="R237" s="301"/>
    </row>
    <row r="238" spans="1:18" ht="86.25" customHeight="1">
      <c r="A238" s="605" t="s">
        <v>519</v>
      </c>
      <c r="B238" s="239" t="s">
        <v>817</v>
      </c>
      <c r="C238" s="271" t="s">
        <v>273</v>
      </c>
      <c r="D238" s="933"/>
      <c r="E238" s="628" t="s">
        <v>2150</v>
      </c>
      <c r="F238" s="172" t="s">
        <v>2020</v>
      </c>
      <c r="G238" s="147"/>
      <c r="H238" s="733"/>
      <c r="I238" s="320"/>
      <c r="J238" s="508" t="s">
        <v>2020</v>
      </c>
      <c r="K238" s="94"/>
      <c r="L238" s="508"/>
      <c r="M238" s="355"/>
      <c r="N238" s="508"/>
      <c r="O238" s="172"/>
      <c r="P238" s="355"/>
      <c r="Q238" s="536"/>
      <c r="R238" s="301"/>
    </row>
    <row r="239" spans="1:18" ht="86.25" customHeight="1">
      <c r="A239" s="605" t="s">
        <v>520</v>
      </c>
      <c r="B239" s="239" t="s">
        <v>818</v>
      </c>
      <c r="C239" s="249" t="s">
        <v>272</v>
      </c>
      <c r="D239" s="933"/>
      <c r="E239" s="628" t="s">
        <v>2150</v>
      </c>
      <c r="F239" s="172" t="s">
        <v>2020</v>
      </c>
      <c r="G239" s="147"/>
      <c r="H239" s="733"/>
      <c r="I239" s="910"/>
      <c r="J239" s="508" t="s">
        <v>2019</v>
      </c>
      <c r="K239" s="882" t="s">
        <v>2496</v>
      </c>
      <c r="L239" s="508"/>
      <c r="M239" s="355"/>
      <c r="N239" s="508"/>
      <c r="O239" s="172"/>
      <c r="P239" s="355"/>
      <c r="Q239" s="536"/>
      <c r="R239" s="301"/>
    </row>
    <row r="240" spans="1:18" ht="123" customHeight="1">
      <c r="A240" s="605" t="s">
        <v>521</v>
      </c>
      <c r="B240" s="239" t="s">
        <v>819</v>
      </c>
      <c r="C240" s="249" t="s">
        <v>271</v>
      </c>
      <c r="D240" s="933"/>
      <c r="E240" s="628" t="s">
        <v>2150</v>
      </c>
      <c r="F240" s="172" t="s">
        <v>2019</v>
      </c>
      <c r="G240" s="147"/>
      <c r="H240" s="909" t="s">
        <v>2518</v>
      </c>
      <c r="I240" s="620" t="s">
        <v>2288</v>
      </c>
      <c r="J240" s="508" t="s">
        <v>2019</v>
      </c>
      <c r="K240" s="94"/>
      <c r="L240" s="508"/>
      <c r="M240" s="355"/>
      <c r="N240" s="508"/>
      <c r="O240" s="172"/>
      <c r="P240" s="355"/>
      <c r="Q240" s="536"/>
      <c r="R240" s="301"/>
    </row>
    <row r="241" spans="1:18" ht="136.5" customHeight="1">
      <c r="A241" s="605" t="s">
        <v>512</v>
      </c>
      <c r="B241" s="239" t="s">
        <v>820</v>
      </c>
      <c r="C241" s="249" t="s">
        <v>270</v>
      </c>
      <c r="D241" s="933"/>
      <c r="E241" s="628" t="s">
        <v>2189</v>
      </c>
      <c r="F241" s="172" t="s">
        <v>2019</v>
      </c>
      <c r="G241" s="147"/>
      <c r="H241" s="680" t="s">
        <v>2424</v>
      </c>
      <c r="I241" s="847" t="s">
        <v>2433</v>
      </c>
      <c r="J241" s="508" t="s">
        <v>2019</v>
      </c>
      <c r="K241" s="94"/>
      <c r="L241" s="508"/>
      <c r="M241" s="355"/>
      <c r="N241" s="508"/>
      <c r="O241" s="172"/>
      <c r="P241" s="355"/>
      <c r="Q241" s="536"/>
      <c r="R241" s="301"/>
    </row>
    <row r="242" spans="1:18" ht="86.25" customHeight="1">
      <c r="A242" s="605" t="s">
        <v>522</v>
      </c>
      <c r="B242" s="239" t="s">
        <v>1431</v>
      </c>
      <c r="C242" s="249" t="s">
        <v>269</v>
      </c>
      <c r="D242" s="933"/>
      <c r="E242" s="628" t="s">
        <v>2150</v>
      </c>
      <c r="F242" s="172" t="s">
        <v>2020</v>
      </c>
      <c r="G242" s="154"/>
      <c r="H242" s="733"/>
      <c r="I242" s="854"/>
      <c r="J242" s="508" t="s">
        <v>2020</v>
      </c>
      <c r="K242" s="442"/>
      <c r="L242" s="508"/>
      <c r="M242" s="362"/>
      <c r="N242" s="508"/>
      <c r="O242" s="172"/>
      <c r="P242" s="362"/>
      <c r="Q242" s="546"/>
      <c r="R242" s="301"/>
    </row>
    <row r="243" spans="1:18" ht="86.25" customHeight="1">
      <c r="A243" s="605" t="s">
        <v>523</v>
      </c>
      <c r="B243" s="239" t="s">
        <v>1432</v>
      </c>
      <c r="C243" s="249" t="s">
        <v>268</v>
      </c>
      <c r="D243" s="934"/>
      <c r="E243" s="628" t="s">
        <v>2150</v>
      </c>
      <c r="F243" s="172" t="s">
        <v>2020</v>
      </c>
      <c r="G243" s="154"/>
      <c r="H243" s="733"/>
      <c r="I243" s="733" t="s">
        <v>2221</v>
      </c>
      <c r="J243" s="508" t="s">
        <v>2020</v>
      </c>
      <c r="K243" s="442"/>
      <c r="L243" s="508"/>
      <c r="M243" s="362"/>
      <c r="N243" s="508"/>
      <c r="O243" s="172"/>
      <c r="P243" s="362"/>
      <c r="Q243" s="546"/>
      <c r="R243" s="301"/>
    </row>
    <row r="244" spans="1:18" ht="45" customHeight="1">
      <c r="A244" s="604" t="s">
        <v>129</v>
      </c>
      <c r="B244" s="247" t="s">
        <v>211</v>
      </c>
      <c r="C244" s="776"/>
      <c r="D244" s="471"/>
      <c r="E244" s="643"/>
      <c r="F244" s="170"/>
      <c r="G244" s="145">
        <f>IF(F244="NA/SC","NÃO AVALIADO",IF(OR(AND(G246="NA/SC",G254="NA/SC")=TRUE,AND(G246="NA/SC",G268="NA/SC")=TRUE,AND(G246="NA/SC",G275="NA/SC")=TRUE,AND(G254="NA/SC",G268="NA/SC",AND(G254="NA/SC",G275="NA/SC")=TRUE,AND(G268="NA/SC",G275="NA/SC")=TRUE)=TRUE)=TRUE,"NÃO AVALIADO",IF(AND(G246="",G254="",G268="",G275="")=TRUE,"",IF(AVERAGE(G246,G254,G268,G275)-INT(AVERAGE(G246,G254,G268,G275))&lt;=0.5,INT(AVERAGE(G246,G254,G268,G275)),INT(AVERAGE(G246,G254,G268,G275))+1))))</f>
        <v>2</v>
      </c>
      <c r="H244" s="799" t="s">
        <v>2215</v>
      </c>
      <c r="I244" s="345"/>
      <c r="J244" s="505"/>
      <c r="K244" s="135"/>
      <c r="L244" s="505"/>
      <c r="M244" s="351" t="str">
        <f>IF(L244="NA/SC","NÃO AVALIADO",IF(OR(AND(M246="NA/SC",M254="NA/SC")=TRUE,AND(M246="NA/SC",M268="NA/SC")=TRUE,AND(M246="NA/SC",M275="NA/SC")=TRUE,AND(M254="NA/SC",M268="NA/SC",AND(M254="NA/SC",M275="NA/SC")=TRUE,AND(M268="NA/SC",M275="NA/SC")=TRUE)=TRUE)=TRUE,"NÃO AVALIADO",IF(AND(M246="",M254="",M268="",M275="")=TRUE,"",IF(AVERAGE(M246,M254,M268,M275)-INT(AVERAGE(M246,M254,M268,M275))&lt;=0.5,INT(AVERAGE(M246,M254,M268,M275)),INT(AVERAGE(M246,M254,M268,M275))+1))))</f>
        <v/>
      </c>
      <c r="N244" s="505"/>
      <c r="O244" s="170"/>
      <c r="P244" s="351">
        <f>IF(N244="NA/SC","NÃO AVALIADO",IF(OR(AND(P246="NA/SC",P254="NA/SC")=TRUE,AND(P246="NA/SC",P268="NA/SC")=TRUE,AND(P246="NA/SC",P275="NA/SC")=TRUE,AND(P254="NA/SC",P268="NA/SC",AND(P254="NA/SC",P275="NA/SC")=TRUE,AND(P268="NA/SC",P275="NA/SC")=TRUE)=TRUE)=TRUE,"NÃO AVALIADO",IF(AND(P246="",P254="",P268="",P275="")=TRUE,"",IF(AVERAGE(P246,P254,P268,P275)-INT(AVERAGE(P246,P254,P268,P275))&lt;=0.5,INT(AVERAGE(P246,P254,P268,P275)),INT(AVERAGE(P246,P254,P268,P275))+1))))</f>
        <v>1</v>
      </c>
      <c r="Q244" s="531"/>
      <c r="R244" s="532" t="s">
        <v>980</v>
      </c>
    </row>
    <row r="245" spans="1:18" ht="21">
      <c r="A245" s="605" t="s">
        <v>85</v>
      </c>
      <c r="B245" s="248" t="s">
        <v>86</v>
      </c>
      <c r="C245" s="765"/>
      <c r="D245" s="474"/>
      <c r="E245" s="631"/>
      <c r="F245" s="172"/>
      <c r="G245" s="146"/>
      <c r="H245" s="798"/>
      <c r="I245" s="318"/>
      <c r="J245" s="508"/>
      <c r="K245" s="92"/>
      <c r="L245" s="508"/>
      <c r="M245" s="358"/>
      <c r="N245" s="508"/>
      <c r="O245" s="172"/>
      <c r="P245" s="358"/>
      <c r="Q245" s="533"/>
      <c r="R245" s="301"/>
    </row>
    <row r="246" spans="1:18" ht="45" customHeight="1">
      <c r="A246" s="603" t="s">
        <v>131</v>
      </c>
      <c r="B246" s="241" t="s">
        <v>1217</v>
      </c>
      <c r="C246" s="761"/>
      <c r="D246" s="472"/>
      <c r="E246" s="650"/>
      <c r="F246" s="314"/>
      <c r="G246" s="152">
        <f>IF(OR(F246="NA/SC",COUNTIF(F247:F253,"NA/SC")&gt;=2)=TRUE,"NA/SC",IF(AND(F247="",F248="",F249="",F250="",F251="",F252="",F253="")=TRUE,"",IF(COUNTIF(F247:F253,"sim")=7,4,IF(AND(COUNTIF(F247:F253,"NA/SC")=1,COUNTIF(F247:F254,"SIM")=6)=TRUE,4,IF(COUNTIF(F247:F253,"sim")&gt;=5,3,IF(COUNTIF(F247:F253,"sim")&gt;=3,2,IF(COUNTIF(F247:F253,"sim")&gt;=1,1,0)))))))</f>
        <v>2</v>
      </c>
      <c r="H246" s="682"/>
      <c r="I246" s="323"/>
      <c r="J246" s="507"/>
      <c r="K246" s="98"/>
      <c r="L246" s="507"/>
      <c r="M246" s="360" t="str">
        <f>IF(OR(L246="NA/SC",COUNTIF(L247:L253,"NA/SC")&gt;=2)=TRUE,"NA/SC",IF(AND(L247="",L248="",L249="",L250="",L251="",L252="",L253="")=TRUE,"",IF(COUNTIF(L247:L253,"sim")=7,4,IF(AND(COUNTIF(L247:L253,"NA/SC")=1,COUNTIF(L247:L254,"SIM")=6)=TRUE,4,IF(COUNTIF(L247:L253,"sim")&gt;=5,3,IF(COUNTIF(L247:L253,"sim")&gt;=3,2,IF(COUNTIF(L247:L253,"sim")&gt;=1,1,0)))))))</f>
        <v/>
      </c>
      <c r="N246" s="507"/>
      <c r="O246" s="314"/>
      <c r="P246" s="360">
        <f>IF(OR(N246="NA/SC",COUNTIF(N247:N253,"NA/SC")&gt;=2)=TRUE,"NA/SC",IF(AND(N247="",N248="",N249="",N250="",N251="",N252="",N253="")=TRUE,"",IF(COUNTIF(N247:N253,"sim")=7,4,IF(AND(COUNTIF(N247:N253,"NA/SC")=1,COUNTIF(N247:N254,"SIM")=6)=TRUE,4,IF(COUNTIF(N247:N253,"sim")&gt;=5,3,IF(COUNTIF(N247:N253,"sim")&gt;=3,2,IF(COUNTIF(N247:N253,"sim")&gt;=1,1,0)))))))</f>
        <v>1</v>
      </c>
      <c r="Q246" s="534"/>
      <c r="R246" s="535" t="s">
        <v>981</v>
      </c>
    </row>
    <row r="247" spans="1:18" ht="240.75" customHeight="1">
      <c r="A247" s="605" t="s">
        <v>524</v>
      </c>
      <c r="B247" s="239" t="s">
        <v>1433</v>
      </c>
      <c r="C247" s="271" t="s">
        <v>5</v>
      </c>
      <c r="D247" s="932" t="s">
        <v>1846</v>
      </c>
      <c r="E247" s="630" t="s">
        <v>2150</v>
      </c>
      <c r="F247" s="172" t="s">
        <v>2019</v>
      </c>
      <c r="G247" s="147"/>
      <c r="H247" s="895" t="s">
        <v>2505</v>
      </c>
      <c r="I247" s="917" t="s">
        <v>2222</v>
      </c>
      <c r="J247" s="508" t="s">
        <v>2019</v>
      </c>
      <c r="K247" s="94"/>
      <c r="L247" s="508"/>
      <c r="M247" s="355"/>
      <c r="N247" s="508"/>
      <c r="O247" s="172"/>
      <c r="P247" s="355"/>
      <c r="Q247" s="536"/>
      <c r="R247" s="301"/>
    </row>
    <row r="248" spans="1:18" ht="86.25" customHeight="1">
      <c r="A248" s="605" t="s">
        <v>525</v>
      </c>
      <c r="B248" s="239" t="s">
        <v>1434</v>
      </c>
      <c r="C248" s="271" t="s">
        <v>4</v>
      </c>
      <c r="D248" s="933"/>
      <c r="E248" s="630" t="s">
        <v>2150</v>
      </c>
      <c r="F248" s="172" t="s">
        <v>2019</v>
      </c>
      <c r="G248" s="148"/>
      <c r="H248" s="733" t="s">
        <v>2223</v>
      </c>
      <c r="I248" s="911"/>
      <c r="J248" s="508" t="s">
        <v>2019</v>
      </c>
      <c r="K248" s="94"/>
      <c r="L248" s="508"/>
      <c r="M248" s="356"/>
      <c r="N248" s="508"/>
      <c r="O248" s="172"/>
      <c r="P248" s="356"/>
      <c r="Q248" s="536"/>
      <c r="R248" s="301"/>
    </row>
    <row r="249" spans="1:18" ht="86.25" customHeight="1">
      <c r="A249" s="605" t="s">
        <v>526</v>
      </c>
      <c r="B249" s="239" t="s">
        <v>1435</v>
      </c>
      <c r="C249" s="271" t="s">
        <v>4</v>
      </c>
      <c r="D249" s="933"/>
      <c r="E249" s="630" t="s">
        <v>2150</v>
      </c>
      <c r="F249" s="172" t="s">
        <v>2019</v>
      </c>
      <c r="G249" s="148"/>
      <c r="H249" s="733" t="s">
        <v>2224</v>
      </c>
      <c r="I249" s="911" t="s">
        <v>2289</v>
      </c>
      <c r="J249" s="508" t="s">
        <v>2019</v>
      </c>
      <c r="K249" s="94"/>
      <c r="L249" s="508"/>
      <c r="M249" s="356"/>
      <c r="N249" s="508"/>
      <c r="O249" s="172"/>
      <c r="P249" s="356"/>
      <c r="Q249" s="536"/>
      <c r="R249" s="301"/>
    </row>
    <row r="250" spans="1:18" ht="150" customHeight="1">
      <c r="A250" s="605" t="s">
        <v>527</v>
      </c>
      <c r="B250" s="239" t="s">
        <v>1436</v>
      </c>
      <c r="C250" s="271" t="s">
        <v>4</v>
      </c>
      <c r="D250" s="933"/>
      <c r="E250" s="630" t="s">
        <v>2150</v>
      </c>
      <c r="F250" s="172" t="s">
        <v>2020</v>
      </c>
      <c r="G250" s="147"/>
      <c r="H250" s="733"/>
      <c r="I250" s="733" t="s">
        <v>2225</v>
      </c>
      <c r="J250" s="508" t="s">
        <v>2020</v>
      </c>
      <c r="K250" s="94"/>
      <c r="L250" s="508"/>
      <c r="M250" s="355"/>
      <c r="N250" s="508"/>
      <c r="O250" s="172"/>
      <c r="P250" s="355"/>
      <c r="Q250" s="536"/>
      <c r="R250" s="301"/>
    </row>
    <row r="251" spans="1:18" ht="86.25" customHeight="1">
      <c r="A251" s="605" t="s">
        <v>528</v>
      </c>
      <c r="B251" s="239" t="s">
        <v>529</v>
      </c>
      <c r="C251" s="271" t="s">
        <v>3</v>
      </c>
      <c r="D251" s="933"/>
      <c r="E251" s="630" t="s">
        <v>2150</v>
      </c>
      <c r="F251" s="172" t="s">
        <v>2019</v>
      </c>
      <c r="G251" s="148"/>
      <c r="H251" s="733" t="s">
        <v>2226</v>
      </c>
      <c r="I251" s="911" t="s">
        <v>2290</v>
      </c>
      <c r="J251" s="508" t="s">
        <v>2019</v>
      </c>
      <c r="K251" s="94"/>
      <c r="L251" s="508"/>
      <c r="M251" s="356"/>
      <c r="N251" s="508"/>
      <c r="O251" s="172"/>
      <c r="P251" s="356"/>
      <c r="Q251" s="538"/>
      <c r="R251" s="301"/>
    </row>
    <row r="252" spans="1:18" ht="126" customHeight="1">
      <c r="A252" s="605" t="s">
        <v>530</v>
      </c>
      <c r="B252" s="239" t="s">
        <v>1437</v>
      </c>
      <c r="C252" s="271" t="s">
        <v>2</v>
      </c>
      <c r="D252" s="933"/>
      <c r="E252" s="630" t="s">
        <v>2150</v>
      </c>
      <c r="F252" s="172" t="s">
        <v>2020</v>
      </c>
      <c r="G252" s="154"/>
      <c r="H252" s="733" t="s">
        <v>2227</v>
      </c>
      <c r="I252" s="812"/>
      <c r="J252" s="508" t="s">
        <v>2019</v>
      </c>
      <c r="K252" s="909" t="s">
        <v>2497</v>
      </c>
      <c r="L252" s="508"/>
      <c r="M252" s="362"/>
      <c r="N252" s="508" t="s">
        <v>2019</v>
      </c>
      <c r="O252" s="172"/>
      <c r="P252" s="362"/>
      <c r="Q252" s="546"/>
      <c r="R252" s="301"/>
    </row>
    <row r="253" spans="1:18" ht="129" customHeight="1">
      <c r="A253" s="605" t="s">
        <v>531</v>
      </c>
      <c r="B253" s="239" t="s">
        <v>1438</v>
      </c>
      <c r="C253" s="271" t="s">
        <v>1</v>
      </c>
      <c r="D253" s="934"/>
      <c r="E253" s="630" t="s">
        <v>2150</v>
      </c>
      <c r="F253" s="172" t="s">
        <v>2020</v>
      </c>
      <c r="G253" s="148"/>
      <c r="H253" s="801"/>
      <c r="I253" s="733"/>
      <c r="J253" s="508" t="s">
        <v>2020</v>
      </c>
      <c r="K253" s="94"/>
      <c r="L253" s="508"/>
      <c r="M253" s="356"/>
      <c r="N253" s="508"/>
      <c r="O253" s="172"/>
      <c r="P253" s="356"/>
      <c r="Q253" s="566"/>
      <c r="R253" s="301"/>
    </row>
    <row r="254" spans="1:18" ht="45" customHeight="1">
      <c r="A254" s="603" t="s">
        <v>133</v>
      </c>
      <c r="B254" s="241" t="s">
        <v>1050</v>
      </c>
      <c r="C254" s="761"/>
      <c r="D254" s="472"/>
      <c r="E254" s="634"/>
      <c r="F254" s="314"/>
      <c r="G254" s="151">
        <f>IF(OR(F254="NA/SC",COUNTIF(F255:F267,"NA/SC")&gt;=2)=TRUE,"NA/SC",IF(AND(F255="",F256="",F257="",F258="",F259="",F260="",F261="",F262="",F263="",F264="",F265="",F266="",F267="")=TRUE,"",IF(AND(F255="Sim",F256="Sim",F257="Sim",F258="Sim",F263="Sim",COUNTIF(F255:F267,"sim")&gt;=10)=TRUE,4,IF(AND(COUNTIF(F255:F267,"NA/SC")=1,F255="Sim",F256="Sim",F257="Sim",F258="Sim",F263="Sim",COUNTIF(F255:F267,"sim")&gt;=9)=TRUE,4,IF(COUNTIF(F255:F267,"sim")&gt;=8,3,IF(COUNTIF(F255:F267,"sim")&gt;=6,2,IF(COUNTIF(F255:F267,"sim")&gt;=4,1,0)))))))</f>
        <v>3</v>
      </c>
      <c r="H254" s="704"/>
      <c r="I254" s="323"/>
      <c r="J254" s="507"/>
      <c r="K254" s="98"/>
      <c r="L254" s="507"/>
      <c r="M254" s="359" t="str">
        <f>IF(OR(L254="NA/SC",COUNTIF(L255:L267,"NA/SC")&gt;=2)=TRUE,"NA/SC",IF(AND(L255="",L256="",L257="",L258="",L259="",L260="",L261="",L262="",L263="",L264="",L265="",L266="",L267="")=TRUE,"",IF(AND(L255="Sim",L256="Sim",L257="Sim",L258="Sim",L263="Sim",COUNTIF(L255:L267,"sim")&gt;=10)=TRUE,4,IF(AND(COUNTIF(L255:L267,"NA/SC")=1,L255="Sim",L256="Sim",L257="Sim",L258="Sim",L263="Sim",COUNTIF(L255:L267,"sim")&gt;=9)=TRUE,4,IF(COUNTIF(L255:L267,"sim")&gt;=8,3,IF(COUNTIF(L255:L267,"sim")&gt;=6,2,IF(COUNTIF(L255:L267,"sim")&gt;=4,1,0)))))))</f>
        <v/>
      </c>
      <c r="N254" s="507"/>
      <c r="O254" s="314"/>
      <c r="P254" s="359">
        <f>IF(OR(N254="NA/SC",COUNTIF(N255:N267,"NA/SC")&gt;=2)=TRUE,"NA/SC",IF(AND(N255="",N256="",N257="",N258="",N259="",N260="",N261="",N262="",N263="",N264="",N265="",N266="",N267="")=TRUE,"",IF(AND(N255="Sim",N256="Sim",N257="Sim",N258="Sim",N263="Sim",COUNTIF(N255:N267,"sim")&gt;=10)=TRUE,4,IF(AND(COUNTIF(N255:N267,"NA/SC")=1,N255="Sim",N256="Sim",N257="Sim",N258="Sim",N263="Sim",COUNTIF(N255:N267,"sim")&gt;=9)=TRUE,4,IF(COUNTIF(N255:N267,"sim")&gt;=8,3,IF(COUNTIF(N255:N267,"sim")&gt;=6,2,IF(COUNTIF(N255:N267,"sim")&gt;=4,1,0)))))))</f>
        <v>0</v>
      </c>
      <c r="Q254" s="534"/>
      <c r="R254" s="535" t="s">
        <v>982</v>
      </c>
    </row>
    <row r="255" spans="1:18" ht="86.25" customHeight="1">
      <c r="A255" s="605" t="s">
        <v>532</v>
      </c>
      <c r="B255" s="239" t="s">
        <v>1439</v>
      </c>
      <c r="C255" s="271" t="s">
        <v>16</v>
      </c>
      <c r="D255" s="932" t="s">
        <v>1847</v>
      </c>
      <c r="E255" s="630" t="s">
        <v>2150</v>
      </c>
      <c r="F255" s="172" t="s">
        <v>2020</v>
      </c>
      <c r="G255" s="148"/>
      <c r="H255" s="680"/>
      <c r="I255" s="733" t="s">
        <v>2232</v>
      </c>
      <c r="J255" s="508" t="s">
        <v>2020</v>
      </c>
      <c r="K255" s="94"/>
      <c r="L255" s="508"/>
      <c r="M255" s="356"/>
      <c r="N255" s="508"/>
      <c r="O255" s="172"/>
      <c r="P255" s="356"/>
      <c r="Q255" s="566"/>
      <c r="R255" s="301"/>
    </row>
    <row r="256" spans="1:18" ht="109.5" customHeight="1">
      <c r="A256" s="605" t="s">
        <v>533</v>
      </c>
      <c r="B256" s="239" t="s">
        <v>1440</v>
      </c>
      <c r="C256" s="271" t="s">
        <v>15</v>
      </c>
      <c r="D256" s="933"/>
      <c r="E256" s="630" t="s">
        <v>2150</v>
      </c>
      <c r="F256" s="172" t="s">
        <v>2019</v>
      </c>
      <c r="G256" s="148"/>
      <c r="H256" s="802" t="s">
        <v>2228</v>
      </c>
      <c r="I256" s="620" t="s">
        <v>2258</v>
      </c>
      <c r="J256" s="508" t="s">
        <v>2019</v>
      </c>
      <c r="K256" s="94"/>
      <c r="L256" s="508"/>
      <c r="M256" s="356"/>
      <c r="N256" s="508" t="s">
        <v>2020</v>
      </c>
      <c r="O256" s="172"/>
      <c r="P256" s="356"/>
      <c r="Q256" s="538"/>
      <c r="R256" s="301"/>
    </row>
    <row r="257" spans="1:18" ht="101.25" customHeight="1">
      <c r="A257" s="605" t="s">
        <v>534</v>
      </c>
      <c r="B257" s="239" t="s">
        <v>1441</v>
      </c>
      <c r="C257" s="249" t="s">
        <v>8</v>
      </c>
      <c r="D257" s="933"/>
      <c r="E257" s="630" t="s">
        <v>2150</v>
      </c>
      <c r="F257" s="172" t="s">
        <v>2019</v>
      </c>
      <c r="G257" s="148"/>
      <c r="H257" s="733" t="s">
        <v>2229</v>
      </c>
      <c r="I257" s="620" t="s">
        <v>2259</v>
      </c>
      <c r="J257" s="508" t="s">
        <v>2019</v>
      </c>
      <c r="K257" s="94"/>
      <c r="L257" s="508"/>
      <c r="M257" s="356"/>
      <c r="N257" s="508"/>
      <c r="O257" s="172"/>
      <c r="P257" s="356"/>
      <c r="Q257" s="565"/>
      <c r="R257" s="301"/>
    </row>
    <row r="258" spans="1:18" ht="86.25" customHeight="1">
      <c r="A258" s="605" t="s">
        <v>535</v>
      </c>
      <c r="B258" s="239" t="s">
        <v>1442</v>
      </c>
      <c r="C258" s="249" t="s">
        <v>14</v>
      </c>
      <c r="D258" s="933"/>
      <c r="E258" s="630" t="s">
        <v>2150</v>
      </c>
      <c r="F258" s="172" t="s">
        <v>2019</v>
      </c>
      <c r="G258" s="148"/>
      <c r="H258" s="733" t="s">
        <v>2230</v>
      </c>
      <c r="I258" s="620" t="s">
        <v>2291</v>
      </c>
      <c r="J258" s="508" t="s">
        <v>2019</v>
      </c>
      <c r="K258" s="94"/>
      <c r="L258" s="508"/>
      <c r="M258" s="356"/>
      <c r="N258" s="508"/>
      <c r="O258" s="172"/>
      <c r="P258" s="356"/>
      <c r="Q258" s="565"/>
      <c r="R258" s="301"/>
    </row>
    <row r="259" spans="1:18" ht="108" customHeight="1">
      <c r="A259" s="605" t="s">
        <v>536</v>
      </c>
      <c r="B259" s="239" t="s">
        <v>1443</v>
      </c>
      <c r="C259" s="249" t="s">
        <v>13</v>
      </c>
      <c r="D259" s="933"/>
      <c r="E259" s="630" t="s">
        <v>2150</v>
      </c>
      <c r="F259" s="172" t="s">
        <v>2020</v>
      </c>
      <c r="G259" s="148"/>
      <c r="H259" s="733"/>
      <c r="I259" s="320"/>
      <c r="J259" s="508" t="s">
        <v>2020</v>
      </c>
      <c r="K259" s="94"/>
      <c r="L259" s="508"/>
      <c r="M259" s="356"/>
      <c r="N259" s="508"/>
      <c r="O259" s="172"/>
      <c r="P259" s="356"/>
      <c r="Q259" s="565"/>
      <c r="R259" s="301"/>
    </row>
    <row r="260" spans="1:18" ht="86.25" customHeight="1">
      <c r="A260" s="605" t="s">
        <v>537</v>
      </c>
      <c r="B260" s="239" t="s">
        <v>1444</v>
      </c>
      <c r="C260" s="249" t="s">
        <v>12</v>
      </c>
      <c r="D260" s="933"/>
      <c r="E260" s="630" t="s">
        <v>2150</v>
      </c>
      <c r="F260" s="172" t="s">
        <v>2019</v>
      </c>
      <c r="G260" s="147"/>
      <c r="H260" s="802" t="s">
        <v>2231</v>
      </c>
      <c r="I260" s="620" t="s">
        <v>2260</v>
      </c>
      <c r="J260" s="508" t="s">
        <v>2019</v>
      </c>
      <c r="K260" s="94"/>
      <c r="L260" s="508"/>
      <c r="M260" s="355"/>
      <c r="N260" s="508"/>
      <c r="O260" s="172"/>
      <c r="P260" s="355"/>
      <c r="Q260" s="567"/>
      <c r="R260" s="301"/>
    </row>
    <row r="261" spans="1:18" ht="86.25" customHeight="1">
      <c r="A261" s="605" t="s">
        <v>538</v>
      </c>
      <c r="B261" s="239" t="s">
        <v>1445</v>
      </c>
      <c r="C261" s="249" t="s">
        <v>8</v>
      </c>
      <c r="D261" s="933"/>
      <c r="E261" s="630" t="s">
        <v>2150</v>
      </c>
      <c r="F261" s="172" t="s">
        <v>2019</v>
      </c>
      <c r="G261" s="147"/>
      <c r="H261" s="733" t="s">
        <v>2229</v>
      </c>
      <c r="I261" s="620" t="s">
        <v>2261</v>
      </c>
      <c r="J261" s="508" t="s">
        <v>2019</v>
      </c>
      <c r="K261" s="94"/>
      <c r="L261" s="508"/>
      <c r="M261" s="355"/>
      <c r="N261" s="508"/>
      <c r="O261" s="172"/>
      <c r="P261" s="355"/>
      <c r="Q261" s="536"/>
      <c r="R261" s="301"/>
    </row>
    <row r="262" spans="1:18" ht="86.25" customHeight="1">
      <c r="A262" s="605" t="s">
        <v>539</v>
      </c>
      <c r="B262" s="239" t="s">
        <v>1446</v>
      </c>
      <c r="C262" s="271" t="s">
        <v>11</v>
      </c>
      <c r="D262" s="933"/>
      <c r="E262" s="630" t="s">
        <v>2150</v>
      </c>
      <c r="F262" s="172" t="s">
        <v>2019</v>
      </c>
      <c r="G262" s="147"/>
      <c r="H262" s="803" t="s">
        <v>2233</v>
      </c>
      <c r="I262" s="620" t="s">
        <v>2262</v>
      </c>
      <c r="J262" s="508" t="s">
        <v>2019</v>
      </c>
      <c r="K262" s="94"/>
      <c r="L262" s="508"/>
      <c r="M262" s="355"/>
      <c r="N262" s="508"/>
      <c r="O262" s="172"/>
      <c r="P262" s="355"/>
      <c r="Q262" s="536"/>
      <c r="R262" s="301"/>
    </row>
    <row r="263" spans="1:18" ht="86.25" customHeight="1">
      <c r="A263" s="605" t="s">
        <v>540</v>
      </c>
      <c r="B263" s="239" t="s">
        <v>1447</v>
      </c>
      <c r="C263" s="249" t="s">
        <v>10</v>
      </c>
      <c r="D263" s="933"/>
      <c r="E263" s="630" t="s">
        <v>2150</v>
      </c>
      <c r="F263" s="172" t="s">
        <v>2019</v>
      </c>
      <c r="G263" s="147"/>
      <c r="H263" s="733" t="s">
        <v>2234</v>
      </c>
      <c r="I263" s="620" t="s">
        <v>2263</v>
      </c>
      <c r="J263" s="508" t="s">
        <v>2019</v>
      </c>
      <c r="K263" s="94"/>
      <c r="L263" s="508"/>
      <c r="M263" s="355"/>
      <c r="N263" s="508"/>
      <c r="O263" s="172"/>
      <c r="P263" s="355"/>
      <c r="Q263" s="552"/>
      <c r="R263" s="301"/>
    </row>
    <row r="264" spans="1:18" ht="86.25" customHeight="1">
      <c r="A264" s="605" t="s">
        <v>541</v>
      </c>
      <c r="B264" s="239" t="s">
        <v>1448</v>
      </c>
      <c r="C264" s="249" t="s">
        <v>9</v>
      </c>
      <c r="D264" s="933"/>
      <c r="E264" s="630" t="s">
        <v>2150</v>
      </c>
      <c r="F264" s="172" t="s">
        <v>2019</v>
      </c>
      <c r="G264" s="148"/>
      <c r="H264" s="803" t="s">
        <v>2506</v>
      </c>
      <c r="I264" s="620" t="s">
        <v>2264</v>
      </c>
      <c r="J264" s="508" t="s">
        <v>2019</v>
      </c>
      <c r="K264" s="94"/>
      <c r="L264" s="508"/>
      <c r="M264" s="356"/>
      <c r="N264" s="508"/>
      <c r="O264" s="172"/>
      <c r="P264" s="356"/>
      <c r="Q264" s="538"/>
      <c r="R264" s="301"/>
    </row>
    <row r="265" spans="1:18" ht="86.25" customHeight="1">
      <c r="A265" s="605" t="s">
        <v>542</v>
      </c>
      <c r="B265" s="239" t="s">
        <v>1449</v>
      </c>
      <c r="C265" s="249" t="s">
        <v>8</v>
      </c>
      <c r="D265" s="933"/>
      <c r="E265" s="630" t="s">
        <v>2150</v>
      </c>
      <c r="F265" s="172" t="s">
        <v>2020</v>
      </c>
      <c r="G265" s="148"/>
      <c r="H265" s="480"/>
      <c r="I265" s="320"/>
      <c r="J265" s="508" t="s">
        <v>2020</v>
      </c>
      <c r="K265" s="94"/>
      <c r="L265" s="508"/>
      <c r="M265" s="356"/>
      <c r="N265" s="508"/>
      <c r="O265" s="172"/>
      <c r="P265" s="356"/>
      <c r="Q265" s="538"/>
      <c r="R265" s="301"/>
    </row>
    <row r="266" spans="1:18" ht="86.25" customHeight="1">
      <c r="A266" s="605" t="s">
        <v>543</v>
      </c>
      <c r="B266" s="239" t="s">
        <v>1450</v>
      </c>
      <c r="C266" s="249" t="s">
        <v>7</v>
      </c>
      <c r="D266" s="933"/>
      <c r="E266" s="630" t="s">
        <v>2150</v>
      </c>
      <c r="F266" s="172" t="s">
        <v>2020</v>
      </c>
      <c r="G266" s="154"/>
      <c r="H266" s="480"/>
      <c r="I266" s="854"/>
      <c r="J266" s="508" t="s">
        <v>2020</v>
      </c>
      <c r="K266" s="442"/>
      <c r="L266" s="508"/>
      <c r="M266" s="362"/>
      <c r="N266" s="508"/>
      <c r="O266" s="172"/>
      <c r="P266" s="362"/>
      <c r="Q266" s="546"/>
      <c r="R266" s="301"/>
    </row>
    <row r="267" spans="1:18" ht="86.25" customHeight="1">
      <c r="A267" s="605" t="s">
        <v>1112</v>
      </c>
      <c r="B267" s="239" t="s">
        <v>1451</v>
      </c>
      <c r="C267" s="249" t="s">
        <v>6</v>
      </c>
      <c r="D267" s="934"/>
      <c r="E267" s="630" t="s">
        <v>2150</v>
      </c>
      <c r="F267" s="172" t="s">
        <v>2020</v>
      </c>
      <c r="G267" s="147"/>
      <c r="H267" s="480"/>
      <c r="I267" s="320"/>
      <c r="J267" s="508" t="s">
        <v>2020</v>
      </c>
      <c r="K267" s="94"/>
      <c r="L267" s="508"/>
      <c r="M267" s="355"/>
      <c r="N267" s="508"/>
      <c r="O267" s="172"/>
      <c r="P267" s="355"/>
      <c r="Q267" s="536"/>
      <c r="R267" s="301"/>
    </row>
    <row r="268" spans="1:18" ht="45" customHeight="1">
      <c r="A268" s="603" t="s">
        <v>376</v>
      </c>
      <c r="B268" s="241" t="s">
        <v>216</v>
      </c>
      <c r="C268" s="761"/>
      <c r="D268" s="472"/>
      <c r="E268" s="634"/>
      <c r="F268" s="314"/>
      <c r="G268" s="152">
        <f>IF(OR(F268="NA/SC",COUNTIF(F269:F274,"NA/SC")&gt;=2)=TRUE,"NA/SC",IF(AND(F269="",F270="",F271="",F272="",F273="",F274="")=TRUE,"",IF(COUNTIF(F269:F274,"sim")=6,4,IF(AND(COUNTIF(F269:F274,"NA/SC")=1,COUNTIF(F269:F274,"SIM")=5)=TRUE,4,IF(COUNTIF(F269:F274,"sim")&gt;=4,3,IF(COUNTIF(F269:F274,"sim")&gt;=3,2,IF(COUNTIF(F269:F274,"sim")&gt;=1,1,0)))))))</f>
        <v>2</v>
      </c>
      <c r="H268" s="682"/>
      <c r="I268" s="323"/>
      <c r="J268" s="507"/>
      <c r="K268" s="98"/>
      <c r="L268" s="507"/>
      <c r="M268" s="360" t="str">
        <f>IF(OR(L268="NA/SC",COUNTIF(L269:L274,"NA/SC")&gt;=2)=TRUE,"NA/SC",IF(AND(L269="",L270="",L271="",L272="",L273="",L274="")=TRUE,"",IF(COUNTIF(L269:L274,"sim")=6,4,IF(AND(COUNTIF(L269:L274,"NA/SC")=1,COUNTIF(L269:L274,"SIM")=5)=TRUE,4,IF(COUNTIF(L269:L274,"sim")&gt;=4,3,IF(COUNTIF(L269:L274,"sim")&gt;=3,2,IF(COUNTIF(L269:L274,"sim")&gt;=1,1,0)))))))</f>
        <v/>
      </c>
      <c r="N268" s="507"/>
      <c r="O268" s="314"/>
      <c r="P268" s="360">
        <f>IF(OR(N268="NA/SC",COUNTIF(N269:N274,"NA/SC")&gt;=2)=TRUE,"NA/SC",IF(AND(N269="",N270="",N271="",N272="",N273="",N274="")=TRUE,"",IF(COUNTIF(N269:N274,"sim")=6,4,IF(AND(COUNTIF(N269:N274,"NA/SC")=1,COUNTIF(N269:N274,"SIM")=5)=TRUE,4,IF(COUNTIF(N269:N274,"sim")&gt;=4,3,IF(COUNTIF(N269:N274,"sim")&gt;=3,2,IF(COUNTIF(N269:N274,"sim")&gt;=1,1,0)))))))</f>
        <v>1</v>
      </c>
      <c r="Q268" s="534"/>
      <c r="R268" s="535" t="s">
        <v>983</v>
      </c>
    </row>
    <row r="269" spans="1:18" ht="86.25" customHeight="1">
      <c r="A269" s="605" t="s">
        <v>544</v>
      </c>
      <c r="B269" s="239" t="s">
        <v>1452</v>
      </c>
      <c r="C269" s="249" t="s">
        <v>14</v>
      </c>
      <c r="D269" s="932" t="s">
        <v>1848</v>
      </c>
      <c r="E269" s="628" t="s">
        <v>2150</v>
      </c>
      <c r="F269" s="172" t="s">
        <v>2019</v>
      </c>
      <c r="G269" s="147"/>
      <c r="H269" s="804" t="s">
        <v>2235</v>
      </c>
      <c r="I269" s="620" t="s">
        <v>2265</v>
      </c>
      <c r="J269" s="508" t="s">
        <v>2019</v>
      </c>
      <c r="K269" s="94"/>
      <c r="L269" s="508"/>
      <c r="M269" s="355"/>
      <c r="N269" s="508"/>
      <c r="O269" s="172"/>
      <c r="P269" s="355"/>
      <c r="Q269" s="536"/>
      <c r="R269" s="301"/>
    </row>
    <row r="270" spans="1:18" ht="86.25" customHeight="1">
      <c r="A270" s="605" t="s">
        <v>545</v>
      </c>
      <c r="B270" s="258" t="s">
        <v>1453</v>
      </c>
      <c r="C270" s="777" t="s">
        <v>13</v>
      </c>
      <c r="D270" s="933"/>
      <c r="E270" s="628" t="s">
        <v>2150</v>
      </c>
      <c r="F270" s="172" t="s">
        <v>2019</v>
      </c>
      <c r="G270" s="147"/>
      <c r="H270" s="915" t="s">
        <v>2236</v>
      </c>
      <c r="I270" s="847" t="s">
        <v>2292</v>
      </c>
      <c r="J270" s="508" t="s">
        <v>2019</v>
      </c>
      <c r="K270" s="94"/>
      <c r="L270" s="508"/>
      <c r="M270" s="355"/>
      <c r="N270" s="508"/>
      <c r="O270" s="172"/>
      <c r="P270" s="355"/>
      <c r="Q270" s="536"/>
      <c r="R270" s="301"/>
    </row>
    <row r="271" spans="1:18" ht="86.25" customHeight="1">
      <c r="A271" s="605" t="s">
        <v>546</v>
      </c>
      <c r="B271" s="239" t="s">
        <v>1834</v>
      </c>
      <c r="C271" s="777" t="s">
        <v>13</v>
      </c>
      <c r="D271" s="933"/>
      <c r="E271" s="628" t="s">
        <v>2150</v>
      </c>
      <c r="F271" s="172" t="s">
        <v>2020</v>
      </c>
      <c r="G271" s="148"/>
      <c r="H271" s="800"/>
      <c r="I271" s="847" t="s">
        <v>2527</v>
      </c>
      <c r="J271" s="508" t="s">
        <v>2019</v>
      </c>
      <c r="K271" s="909" t="s">
        <v>8</v>
      </c>
      <c r="L271" s="508"/>
      <c r="M271" s="356"/>
      <c r="N271" s="508" t="s">
        <v>2019</v>
      </c>
      <c r="O271" s="172"/>
      <c r="P271" s="356"/>
      <c r="Q271" s="538"/>
      <c r="R271" s="301"/>
    </row>
    <row r="272" spans="1:18" ht="86.25" customHeight="1">
      <c r="A272" s="605" t="s">
        <v>547</v>
      </c>
      <c r="B272" s="239" t="s">
        <v>1454</v>
      </c>
      <c r="C272" s="777" t="s">
        <v>13</v>
      </c>
      <c r="D272" s="933"/>
      <c r="E272" s="628" t="s">
        <v>2150</v>
      </c>
      <c r="F272" s="172" t="s">
        <v>2020</v>
      </c>
      <c r="G272" s="148"/>
      <c r="H272" s="483"/>
      <c r="I272" s="733" t="s">
        <v>2238</v>
      </c>
      <c r="J272" s="508" t="s">
        <v>2020</v>
      </c>
      <c r="K272" s="94"/>
      <c r="L272" s="508"/>
      <c r="M272" s="356"/>
      <c r="N272" s="508"/>
      <c r="O272" s="172"/>
      <c r="P272" s="356"/>
      <c r="Q272" s="538"/>
      <c r="R272" s="301"/>
    </row>
    <row r="273" spans="1:18" ht="86.25" customHeight="1">
      <c r="A273" s="605" t="s">
        <v>548</v>
      </c>
      <c r="B273" s="239" t="s">
        <v>1455</v>
      </c>
      <c r="C273" s="777" t="s">
        <v>18</v>
      </c>
      <c r="D273" s="933"/>
      <c r="E273" s="628" t="s">
        <v>2150</v>
      </c>
      <c r="F273" s="172" t="s">
        <v>2019</v>
      </c>
      <c r="G273" s="154"/>
      <c r="H273" s="733" t="s">
        <v>2237</v>
      </c>
      <c r="I273" s="670" t="s">
        <v>2266</v>
      </c>
      <c r="J273" s="508" t="s">
        <v>2019</v>
      </c>
      <c r="K273" s="442"/>
      <c r="L273" s="508"/>
      <c r="M273" s="362"/>
      <c r="N273" s="508"/>
      <c r="O273" s="172"/>
      <c r="P273" s="362"/>
      <c r="Q273" s="546"/>
      <c r="R273" s="301"/>
    </row>
    <row r="274" spans="1:18" ht="86.25" customHeight="1">
      <c r="A274" s="605" t="s">
        <v>549</v>
      </c>
      <c r="B274" s="239" t="s">
        <v>1456</v>
      </c>
      <c r="C274" s="249" t="s">
        <v>17</v>
      </c>
      <c r="D274" s="934"/>
      <c r="E274" s="628" t="s">
        <v>2150</v>
      </c>
      <c r="F274" s="172" t="s">
        <v>2020</v>
      </c>
      <c r="G274" s="148"/>
      <c r="H274" s="480"/>
      <c r="I274" s="320"/>
      <c r="J274" s="508" t="s">
        <v>2019</v>
      </c>
      <c r="K274" s="916" t="s">
        <v>2498</v>
      </c>
      <c r="L274" s="508"/>
      <c r="M274" s="356"/>
      <c r="N274" s="508" t="s">
        <v>2019</v>
      </c>
      <c r="O274" s="173"/>
      <c r="P274" s="356"/>
      <c r="Q274" s="538"/>
      <c r="R274" s="301"/>
    </row>
    <row r="275" spans="1:18" ht="52.5" customHeight="1">
      <c r="A275" s="609" t="s">
        <v>308</v>
      </c>
      <c r="B275" s="241" t="s">
        <v>1218</v>
      </c>
      <c r="C275" s="761"/>
      <c r="D275" s="476"/>
      <c r="E275" s="634"/>
      <c r="F275" s="314"/>
      <c r="G275" s="149">
        <f>IF(OR(F275="NA/SC",COUNTIF(F276:F279,"NA/SC")&gt;=2)=TRUE,"NA/SC",IF(AND(F276="",F277="",F278="",F279="")=TRUE,"",IF(COUNTIF(F276:F279,"sim")=4,4,IF(AND(COUNTIF(F276:F279,"NA/SC")=1,COUNTIF(F276:F279,"SIM")=3)=TRUE,4,IF(COUNTIF(F276:F279,"sim")&gt;=3,3,IF(COUNTIF(F276:F279,"sim")&gt;=2,2,IF(COUNTIF(F276:F279,"sim")&gt;=1,1,0)))))))</f>
        <v>1</v>
      </c>
      <c r="H275" s="682"/>
      <c r="I275" s="322"/>
      <c r="J275" s="507"/>
      <c r="K275" s="97"/>
      <c r="L275" s="507"/>
      <c r="M275" s="353" t="str">
        <f>IF(OR(L275="NA/SC",COUNTIF(L276:L279,"NA/SC")&gt;=2)=TRUE,"NA/SC",IF(AND(L276="",L277="",L278="",L279="")=TRUE,"",IF(COUNTIF(L276:L279,"sim")=4,4,IF(AND(COUNTIF(L276:L279,"NA/SC")=1,COUNTIF(L276:L279,"SIM")=3)=TRUE,4,IF(COUNTIF(L276:L279,"sim")&gt;=3,3,IF(COUNTIF(L276:L279,"sim")&gt;=2,2,IF(COUNTIF(L276:L279,"sim")&gt;=1,1,0)))))))</f>
        <v/>
      </c>
      <c r="N275" s="507"/>
      <c r="O275" s="314"/>
      <c r="P275" s="353" t="str">
        <f>IF(OR(N275="NA/SC",COUNTIF(N276:N279,"NA/SC")&gt;=2)=TRUE,"NA/SC",IF(AND(N276="",N277="",N278="",N279="")=TRUE,"",IF(COUNTIF(N276:N279,"sim")=4,4,IF(AND(COUNTIF(N276:N279,"NA/SC")=1,COUNTIF(N276:N279,"SIM")=3)=TRUE,4,IF(COUNTIF(N276:N279,"sim")&gt;=3,3,IF(COUNTIF(N276:N279,"sim")&gt;=2,2,IF(COUNTIF(N276:N279,"sim")&gt;=1,1,0)))))))</f>
        <v/>
      </c>
      <c r="Q275" s="534"/>
      <c r="R275" s="535" t="s">
        <v>984</v>
      </c>
    </row>
    <row r="276" spans="1:18" ht="255">
      <c r="A276" s="605" t="s">
        <v>550</v>
      </c>
      <c r="B276" s="239" t="s">
        <v>1457</v>
      </c>
      <c r="C276" s="249" t="s">
        <v>19</v>
      </c>
      <c r="D276" s="932" t="s">
        <v>1862</v>
      </c>
      <c r="E276" s="628" t="s">
        <v>2150</v>
      </c>
      <c r="F276" s="172" t="s">
        <v>2020</v>
      </c>
      <c r="G276" s="148"/>
      <c r="H276" s="480"/>
      <c r="I276" s="733" t="s">
        <v>2239</v>
      </c>
      <c r="J276" s="508" t="s">
        <v>2020</v>
      </c>
      <c r="K276" s="94"/>
      <c r="L276" s="508"/>
      <c r="M276" s="356"/>
      <c r="N276" s="508"/>
      <c r="O276" s="172"/>
      <c r="P276" s="356"/>
      <c r="Q276" s="538"/>
      <c r="R276" s="301"/>
    </row>
    <row r="277" spans="1:18" ht="161.25" customHeight="1">
      <c r="A277" s="605" t="s">
        <v>551</v>
      </c>
      <c r="B277" s="239" t="s">
        <v>1458</v>
      </c>
      <c r="C277" s="249" t="s">
        <v>19</v>
      </c>
      <c r="D277" s="933"/>
      <c r="E277" s="628" t="s">
        <v>2150</v>
      </c>
      <c r="F277" s="172" t="s">
        <v>2020</v>
      </c>
      <c r="G277" s="147"/>
      <c r="H277" s="480"/>
      <c r="I277" s="320"/>
      <c r="J277" s="508" t="s">
        <v>2020</v>
      </c>
      <c r="K277" s="94"/>
      <c r="L277" s="508"/>
      <c r="M277" s="355"/>
      <c r="N277" s="508"/>
      <c r="O277" s="172"/>
      <c r="P277" s="355"/>
      <c r="Q277" s="536"/>
      <c r="R277" s="301"/>
    </row>
    <row r="278" spans="1:18" ht="328.5" customHeight="1">
      <c r="A278" s="605" t="s">
        <v>552</v>
      </c>
      <c r="B278" s="239" t="s">
        <v>601</v>
      </c>
      <c r="C278" s="249" t="s">
        <v>19</v>
      </c>
      <c r="D278" s="933"/>
      <c r="E278" s="628" t="s">
        <v>2150</v>
      </c>
      <c r="F278" s="172" t="s">
        <v>2019</v>
      </c>
      <c r="G278" s="147"/>
      <c r="H278" s="804" t="s">
        <v>2240</v>
      </c>
      <c r="I278" s="670" t="s">
        <v>2267</v>
      </c>
      <c r="J278" s="508" t="s">
        <v>2019</v>
      </c>
      <c r="K278" s="442"/>
      <c r="L278" s="508"/>
      <c r="M278" s="355"/>
      <c r="N278" s="508"/>
      <c r="O278" s="172"/>
      <c r="P278" s="355"/>
      <c r="Q278" s="546"/>
      <c r="R278" s="301"/>
    </row>
    <row r="279" spans="1:18" ht="270">
      <c r="A279" s="605" t="s">
        <v>553</v>
      </c>
      <c r="B279" s="239" t="s">
        <v>602</v>
      </c>
      <c r="C279" s="249" t="s">
        <v>19</v>
      </c>
      <c r="D279" s="934"/>
      <c r="E279" s="628" t="s">
        <v>2150</v>
      </c>
      <c r="F279" s="172" t="s">
        <v>2020</v>
      </c>
      <c r="G279" s="146"/>
      <c r="H279" s="480"/>
      <c r="I279" s="331"/>
      <c r="J279" s="508" t="s">
        <v>2020</v>
      </c>
      <c r="K279" s="111"/>
      <c r="L279" s="508"/>
      <c r="M279" s="358"/>
      <c r="N279" s="508"/>
      <c r="O279" s="172"/>
      <c r="P279" s="358"/>
      <c r="Q279" s="533"/>
      <c r="R279" s="301"/>
    </row>
    <row r="280" spans="1:18" ht="45" customHeight="1">
      <c r="A280" s="604" t="s">
        <v>134</v>
      </c>
      <c r="B280" s="247" t="s">
        <v>217</v>
      </c>
      <c r="C280" s="776"/>
      <c r="D280" s="471"/>
      <c r="E280" s="643"/>
      <c r="F280" s="505"/>
      <c r="G280" s="145">
        <f>IF(F280="NA/SC","NÃO AVALIADO",IF(OR(AND(G282="NA/SC",G287="NA/SC")=TRUE,AND(G282="NA/SC",G292="NA/SC")=TRUE,AND(G282="NA/SC",G301="NA/SC")=TRUE,AND(G287="NA/SC",G292="NA/SC")=TRUE,AND(G287="NA/SC",G301="NA/SC")=TRUE,AND(G292="NA/SC",G301="NA/SC")=TRUE)=TRUE,"NÃO AVALIADO",IF(AND(G282="",G287="",G292="",G301="")=TRUE,"",IF(AVERAGE(G282,G287,G292,G301)-INT(AVERAGE(G282,G287,G292,G301))&lt;=0.5,INT(AVERAGE(G282,G287,G292,G301)),INT(AVERAGE(G282,G287,G292,G301))+1))))</f>
        <v>3</v>
      </c>
      <c r="H280" s="684"/>
      <c r="I280" s="345"/>
      <c r="J280" s="505"/>
      <c r="K280" s="135"/>
      <c r="L280" s="505"/>
      <c r="M280" s="145" t="str">
        <f>IF(L280="NA/SC","NÃO AVALIADO",IF(OR(AND(M282="NA/SC",M287="NA/SC")=TRUE,AND(M282="NA/SC",M292="NA/SC")=TRUE,AND(M282="NA/SC",M301="NA/SC")=TRUE,AND(M287="NA/SC",M292="NA/SC")=TRUE,AND(M287="NA/SC",M301="NA/SC")=TRUE,AND(M292="NA/SC",M301="NA/SC")=TRUE)=TRUE,"NÃO AVALIADO",IF(AND(M282="",M287="",M292="",M301="")=TRUE,"",IF(AVERAGE(M282,M287,M292,M301)-INT(AVERAGE(M282,M287,M292,M301))&lt;=0.5,INT(AVERAGE(M282,M287,M292,M301)),INT(AVERAGE(M282,M287,M292,M301))+1))))</f>
        <v/>
      </c>
      <c r="N280" s="505"/>
      <c r="O280" s="174"/>
      <c r="P280" s="145">
        <f>IF(N280="NA/SC","NÃO AVALIADO",IF(OR(AND(P282="NA/SC",P287="NA/SC")=TRUE,AND(P282="NA/SC",P292="NA/SC")=TRUE,AND(P282="NA/SC",P301="NA/SC")=TRUE,AND(P287="NA/SC",P292="NA/SC")=TRUE,AND(P287="NA/SC",P301="NA/SC")=TRUE,AND(P292="NA/SC",P301="NA/SC")=TRUE)=TRUE,"NÃO AVALIADO",IF(AND(P282="",P287="",P292="",P301="")=TRUE,"",IF(AVERAGE(P282,P287,P292,P301)-INT(AVERAGE(P282,P287,P292,P301))&lt;=0.5,INT(AVERAGE(P282,P287,P292,P301)),INT(AVERAGE(P282,P287,P292,P301))+1))))</f>
        <v>0</v>
      </c>
      <c r="Q280" s="531"/>
      <c r="R280" s="532" t="s">
        <v>985</v>
      </c>
    </row>
    <row r="281" spans="1:18" ht="21">
      <c r="A281" s="605" t="s">
        <v>85</v>
      </c>
      <c r="B281" s="248" t="s">
        <v>86</v>
      </c>
      <c r="C281" s="765"/>
      <c r="D281" s="474"/>
      <c r="E281" s="644"/>
      <c r="F281" s="172"/>
      <c r="G281" s="146"/>
      <c r="H281" s="483"/>
      <c r="I281" s="330"/>
      <c r="J281" s="508"/>
      <c r="K281" s="110"/>
      <c r="L281" s="508"/>
      <c r="M281" s="358"/>
      <c r="N281" s="508"/>
      <c r="O281" s="172"/>
      <c r="P281" s="358"/>
      <c r="Q281" s="538"/>
      <c r="R281" s="301"/>
    </row>
    <row r="282" spans="1:18" ht="45" customHeight="1">
      <c r="A282" s="603" t="s">
        <v>136</v>
      </c>
      <c r="B282" s="241" t="s">
        <v>889</v>
      </c>
      <c r="C282" s="761"/>
      <c r="D282" s="472"/>
      <c r="E282" s="634"/>
      <c r="F282" s="314"/>
      <c r="G282" s="149">
        <f>IF(OR(F282="NA/SC",COUNTIF(F283:F286,"NA/SC")&gt;=2)=TRUE,"NA/SC",IF(AND(F283="",F284="",F285="",F286="")=TRUE,"",IF(COUNTIF(F283:F286,"sim")=4,4,IF(AND(COUNTIF(F283:F286,"NA/SC")=1,COUNTIF(F283:F286,"SIM")=3)=TRUE,4,IF(COUNTIF(F283:F286,"sim")&gt;=3,3,IF(COUNTIF(F283:F286,"sim")&gt;=2,2,IF(COUNTIF(F283:F286,"sim")&gt;=1,1,0)))))))</f>
        <v>4</v>
      </c>
      <c r="H282" s="682"/>
      <c r="I282" s="323"/>
      <c r="J282" s="507"/>
      <c r="K282" s="98"/>
      <c r="L282" s="507"/>
      <c r="M282" s="353" t="str">
        <f>IF(OR(L282="NA/SC",COUNTIF(L283:L286,"NA/SC")&gt;=2)=TRUE,"NA/SC",IF(AND(L283="",L284="",L285="",L286="")=TRUE,"",IF(COUNTIF(L283:L286,"sim")=4,4,IF(AND(COUNTIF(L283:L286,"NA/SC")=1,COUNTIF(L283:L286,"SIM")=3)=TRUE,4,IF(COUNTIF(L283:L286,"sim")&gt;=3,3,IF(COUNTIF(L283:L286,"sim")&gt;=2,2,IF(COUNTIF(L283:L286,"sim")&gt;=1,1,0)))))))</f>
        <v/>
      </c>
      <c r="N282" s="507"/>
      <c r="O282" s="314"/>
      <c r="P282" s="353" t="str">
        <f>IF(OR(N282="NA/SC",COUNTIF(N283:N286,"NA/SC")&gt;=2)=TRUE,"NA/SC",IF(AND(N283="",N284="",N285="",N286="")=TRUE,"",IF(COUNTIF(N283:N286,"sim")=4,4,IF(AND(COUNTIF(N283:N286,"NA/SC")=1,COUNTIF(N283:N286,"SIM")=3)=TRUE,4,IF(COUNTIF(N283:N286,"sim")&gt;=3,3,IF(COUNTIF(N283:N286,"sim")&gt;=2,2,IF(COUNTIF(N283:N286,"sim")&gt;=1,1,0)))))))</f>
        <v/>
      </c>
      <c r="Q282" s="534"/>
      <c r="R282" s="535" t="s">
        <v>986</v>
      </c>
    </row>
    <row r="283" spans="1:18" ht="109.5" customHeight="1">
      <c r="A283" s="605" t="s">
        <v>554</v>
      </c>
      <c r="B283" s="239" t="s">
        <v>890</v>
      </c>
      <c r="C283" s="249" t="s">
        <v>22</v>
      </c>
      <c r="D283" s="932" t="s">
        <v>1849</v>
      </c>
      <c r="E283" s="628" t="s">
        <v>2150</v>
      </c>
      <c r="F283" s="172" t="s">
        <v>2019</v>
      </c>
      <c r="G283" s="147"/>
      <c r="H283" s="806" t="s">
        <v>2241</v>
      </c>
      <c r="I283" s="745" t="s">
        <v>2268</v>
      </c>
      <c r="J283" s="508" t="s">
        <v>2019</v>
      </c>
      <c r="K283" s="94"/>
      <c r="L283" s="508"/>
      <c r="M283" s="355"/>
      <c r="N283" s="508"/>
      <c r="O283" s="172"/>
      <c r="P283" s="355"/>
      <c r="Q283" s="538"/>
      <c r="R283" s="301"/>
    </row>
    <row r="284" spans="1:18" ht="309.75" customHeight="1">
      <c r="A284" s="605" t="s">
        <v>555</v>
      </c>
      <c r="B284" s="239" t="s">
        <v>891</v>
      </c>
      <c r="C284" s="249" t="s">
        <v>21</v>
      </c>
      <c r="D284" s="933"/>
      <c r="E284" s="628" t="s">
        <v>2150</v>
      </c>
      <c r="F284" s="172" t="s">
        <v>2019</v>
      </c>
      <c r="G284" s="147"/>
      <c r="H284" s="806" t="s">
        <v>2499</v>
      </c>
      <c r="I284" s="745" t="s">
        <v>2269</v>
      </c>
      <c r="J284" s="508" t="s">
        <v>2019</v>
      </c>
      <c r="K284" s="94"/>
      <c r="L284" s="508"/>
      <c r="M284" s="355"/>
      <c r="N284" s="508"/>
      <c r="O284" s="172"/>
      <c r="P284" s="355"/>
      <c r="Q284" s="538"/>
      <c r="R284" s="301"/>
    </row>
    <row r="285" spans="1:18" ht="310.5" customHeight="1">
      <c r="A285" s="605" t="s">
        <v>556</v>
      </c>
      <c r="B285" s="239" t="s">
        <v>892</v>
      </c>
      <c r="C285" s="249" t="s">
        <v>21</v>
      </c>
      <c r="D285" s="933"/>
      <c r="E285" s="628" t="s">
        <v>2150</v>
      </c>
      <c r="F285" s="172" t="s">
        <v>2019</v>
      </c>
      <c r="G285" s="154"/>
      <c r="H285" s="805" t="s">
        <v>2427</v>
      </c>
      <c r="I285" s="906" t="s">
        <v>2428</v>
      </c>
      <c r="J285" s="508" t="s">
        <v>2019</v>
      </c>
      <c r="K285" s="442"/>
      <c r="L285" s="508"/>
      <c r="M285" s="362"/>
      <c r="N285" s="508"/>
      <c r="O285" s="172"/>
      <c r="P285" s="362"/>
      <c r="Q285" s="546"/>
      <c r="R285" s="301"/>
    </row>
    <row r="286" spans="1:18" ht="109.5" customHeight="1">
      <c r="A286" s="605" t="s">
        <v>557</v>
      </c>
      <c r="B286" s="239" t="s">
        <v>1459</v>
      </c>
      <c r="C286" s="249" t="s">
        <v>20</v>
      </c>
      <c r="D286" s="934"/>
      <c r="E286" s="628" t="s">
        <v>2150</v>
      </c>
      <c r="F286" s="172" t="s">
        <v>2019</v>
      </c>
      <c r="G286" s="147"/>
      <c r="H286" s="805" t="s">
        <v>2241</v>
      </c>
      <c r="I286" s="906" t="s">
        <v>2270</v>
      </c>
      <c r="J286" s="508" t="s">
        <v>2019</v>
      </c>
      <c r="K286" s="94"/>
      <c r="L286" s="508"/>
      <c r="M286" s="355"/>
      <c r="N286" s="508"/>
      <c r="O286" s="172"/>
      <c r="P286" s="355"/>
      <c r="Q286" s="536"/>
      <c r="R286" s="301"/>
    </row>
    <row r="287" spans="1:18" ht="45" customHeight="1">
      <c r="A287" s="603" t="s">
        <v>137</v>
      </c>
      <c r="B287" s="241" t="s">
        <v>894</v>
      </c>
      <c r="C287" s="766"/>
      <c r="D287" s="477"/>
      <c r="E287" s="634"/>
      <c r="F287" s="314"/>
      <c r="G287" s="149">
        <f>IF(OR(F287="NA/SC",COUNTIF(F288:F291,"NA/SC")&gt;=2)=TRUE,"NA/SC",IF(AND(F288="",F289="",F290="",F291="")=TRUE,"",IF(COUNTIF(F288:F291,"sim")=4,4,IF(AND(COUNTIF(F288:F291,"NA/SC")=1,COUNTIF(F288:F291,"SIM")=3)=TRUE,4,IF(COUNTIF(F288:F291,"sim")&gt;=3,3,IF(COUNTIF(F288:F291,"sim")&gt;=2,2,IF(COUNTIF(F288:F291,"sim")&gt;=1,1,0)))))))</f>
        <v>2</v>
      </c>
      <c r="H287" s="682"/>
      <c r="I287" s="322"/>
      <c r="J287" s="507"/>
      <c r="K287" s="97"/>
      <c r="L287" s="507"/>
      <c r="M287" s="353" t="str">
        <f>IF(OR(L287="NA/SC",COUNTIF(L288:L291,"NA/SC")&gt;=2)=TRUE,"NA/SC",IF(AND(L288="",L289="",L290="",L291="")=TRUE,"",IF(COUNTIF(L288:L291,"sim")=4,4,IF(AND(COUNTIF(L288:L291,"NA/SC")=1,COUNTIF(L288:L291,"SIM")=3)=TRUE,4,IF(COUNTIF(L288:L291,"sim")&gt;=3,3,IF(COUNTIF(L288:L291,"sim")&gt;=2,2,IF(COUNTIF(L288:L291,"sim")&gt;=1,1,0)))))))</f>
        <v/>
      </c>
      <c r="N287" s="507"/>
      <c r="O287" s="314"/>
      <c r="P287" s="353" t="str">
        <f>IF(OR(N287="NA/SC",COUNTIF(N288:N291,"NA/SC")&gt;=2)=TRUE,"NA/SC",IF(AND(N288="",N289="",N290="",N291="")=TRUE,"",IF(COUNTIF(N288:N291,"sim")=4,4,IF(AND(COUNTIF(N288:N291,"NA/SC")=1,COUNTIF(N288:N291,"SIM")=3)=TRUE,4,IF(COUNTIF(N288:N291,"sim")&gt;=3,3,IF(COUNTIF(N288:N291,"sim")&gt;=2,2,IF(COUNTIF(N288:N291,"sim")&gt;=1,1,0)))))))</f>
        <v/>
      </c>
      <c r="Q287" s="534"/>
      <c r="R287" s="535" t="s">
        <v>987</v>
      </c>
    </row>
    <row r="288" spans="1:18" ht="175.5" customHeight="1">
      <c r="A288" s="605" t="s">
        <v>558</v>
      </c>
      <c r="B288" s="258" t="s">
        <v>1460</v>
      </c>
      <c r="C288" s="249" t="s">
        <v>26</v>
      </c>
      <c r="D288" s="932" t="s">
        <v>1849</v>
      </c>
      <c r="E288" s="628" t="s">
        <v>2150</v>
      </c>
      <c r="F288" s="172" t="s">
        <v>2019</v>
      </c>
      <c r="G288" s="147"/>
      <c r="H288" s="807" t="s">
        <v>2242</v>
      </c>
      <c r="I288" s="620" t="s">
        <v>2271</v>
      </c>
      <c r="J288" s="508" t="s">
        <v>2019</v>
      </c>
      <c r="K288" s="94"/>
      <c r="L288" s="508"/>
      <c r="M288" s="355"/>
      <c r="N288" s="508"/>
      <c r="O288" s="172"/>
      <c r="P288" s="355"/>
      <c r="Q288" s="538"/>
      <c r="R288" s="301"/>
    </row>
    <row r="289" spans="1:18" ht="175.5" customHeight="1">
      <c r="A289" s="605" t="s">
        <v>893</v>
      </c>
      <c r="B289" s="258" t="s">
        <v>559</v>
      </c>
      <c r="C289" s="777" t="s">
        <v>25</v>
      </c>
      <c r="D289" s="933"/>
      <c r="E289" s="628" t="s">
        <v>2150</v>
      </c>
      <c r="F289" s="172" t="s">
        <v>2020</v>
      </c>
      <c r="G289" s="147"/>
      <c r="H289" s="621"/>
      <c r="I289" s="807" t="s">
        <v>2243</v>
      </c>
      <c r="J289" s="508" t="s">
        <v>2020</v>
      </c>
      <c r="K289" s="94"/>
      <c r="L289" s="508"/>
      <c r="M289" s="355"/>
      <c r="N289" s="508"/>
      <c r="O289" s="172"/>
      <c r="P289" s="355"/>
      <c r="Q289" s="536"/>
      <c r="R289" s="301"/>
    </row>
    <row r="290" spans="1:18" ht="198" customHeight="1">
      <c r="A290" s="605" t="s">
        <v>560</v>
      </c>
      <c r="B290" s="239" t="s">
        <v>1461</v>
      </c>
      <c r="C290" s="249" t="s">
        <v>24</v>
      </c>
      <c r="D290" s="933"/>
      <c r="E290" s="628" t="s">
        <v>2150</v>
      </c>
      <c r="F290" s="172" t="s">
        <v>2020</v>
      </c>
      <c r="G290" s="154"/>
      <c r="H290" s="621"/>
      <c r="I290" s="807" t="s">
        <v>2244</v>
      </c>
      <c r="J290" s="508" t="s">
        <v>2020</v>
      </c>
      <c r="K290" s="442"/>
      <c r="L290" s="508"/>
      <c r="M290" s="362"/>
      <c r="N290" s="508"/>
      <c r="O290" s="172"/>
      <c r="P290" s="362"/>
      <c r="Q290" s="546"/>
      <c r="R290" s="301"/>
    </row>
    <row r="291" spans="1:18" ht="109.5" customHeight="1">
      <c r="A291" s="605" t="s">
        <v>561</v>
      </c>
      <c r="B291" s="239" t="s">
        <v>1462</v>
      </c>
      <c r="C291" s="249" t="s">
        <v>23</v>
      </c>
      <c r="D291" s="934"/>
      <c r="E291" s="628" t="s">
        <v>2150</v>
      </c>
      <c r="F291" s="172" t="s">
        <v>2019</v>
      </c>
      <c r="G291" s="147"/>
      <c r="H291" s="807" t="s">
        <v>2245</v>
      </c>
      <c r="I291" s="620" t="s">
        <v>2272</v>
      </c>
      <c r="J291" s="508" t="s">
        <v>2019</v>
      </c>
      <c r="K291" s="94"/>
      <c r="L291" s="508"/>
      <c r="M291" s="355"/>
      <c r="N291" s="508"/>
      <c r="O291" s="172"/>
      <c r="P291" s="355"/>
      <c r="Q291" s="536"/>
      <c r="R291" s="301"/>
    </row>
    <row r="292" spans="1:18" ht="54.75" customHeight="1">
      <c r="A292" s="603" t="s">
        <v>139</v>
      </c>
      <c r="B292" s="241" t="s">
        <v>1219</v>
      </c>
      <c r="C292" s="761"/>
      <c r="D292" s="472"/>
      <c r="E292" s="634"/>
      <c r="F292" s="314"/>
      <c r="G292" s="152">
        <f>IF(OR(F292="NA/SC",COUNTIF(F293:F300,"NA/SC")&gt;=2)=TRUE,"NA/SC",IF(AND(F293="",F294="",F295="",F296="",F297="",F298="",F299="",F300="")=TRUE,"",IF(COUNTIF(F293:F300,"sim")=8,4,IF(AND(COUNTIF(F293:F300,"NA/SC")=1,COUNTIF(F293:F300,"SIM")=7)=TRUE,4,IF(COUNTIF(F293:F300,"sim")&gt;=6,3,IF(COUNTIF(F293:F300,"sim")&gt;=4,2,IF(COUNTIF(F293:F300,"sim")&gt;=2,1,0)))))))</f>
        <v>2</v>
      </c>
      <c r="H292" s="682"/>
      <c r="I292" s="326"/>
      <c r="J292" s="507"/>
      <c r="K292" s="105"/>
      <c r="L292" s="507"/>
      <c r="M292" s="360" t="str">
        <f>IF(OR(L292="NA/SC",COUNTIF(L293:L300,"NA/SC")&gt;=2)=TRUE,"NA/SC",IF(AND(L293="",L294="",L295="",L296="",L297="",L298="",L299="",L300="")=TRUE,"",IF(COUNTIF(L293:L300,"sim")=8,4,IF(AND(COUNTIF(L293:L300,"NA/SC")=1,COUNTIF(L293:L300,"SIM")=7)=TRUE,4,IF(COUNTIF(L293:L300,"sim")&gt;=6,3,IF(COUNTIF(L293:L300,"sim")&gt;=4,2,IF(COUNTIF(L293:L300,"sim")&gt;=2,1,0)))))))</f>
        <v/>
      </c>
      <c r="N292" s="507"/>
      <c r="O292" s="314"/>
      <c r="P292" s="360">
        <f>IF(OR(N292="NA/SC",COUNTIF(N293:N300,"NA/SC")&gt;=2)=TRUE,"NA/SC",IF(AND(N293="",N294="",N295="",N296="",N297="",N298="",N299="",N300="")=TRUE,"",IF(COUNTIF(N293:N300,"sim")=8,4,IF(AND(COUNTIF(N293:N300,"NA/SC")=1,COUNTIF(N293:N300,"SIM")=7)=TRUE,4,IF(COUNTIF(N293:N300,"sim")&gt;=6,3,IF(COUNTIF(N293:N300,"sim")&gt;=4,2,IF(COUNTIF(N293:N300,"sim")&gt;=2,1,0)))))))</f>
        <v>0</v>
      </c>
      <c r="Q292" s="534"/>
      <c r="R292" s="535" t="s">
        <v>988</v>
      </c>
    </row>
    <row r="293" spans="1:18" ht="109.5" customHeight="1">
      <c r="A293" s="605" t="s">
        <v>562</v>
      </c>
      <c r="B293" s="239" t="s">
        <v>221</v>
      </c>
      <c r="C293" s="249" t="s">
        <v>31</v>
      </c>
      <c r="D293" s="932" t="s">
        <v>1863</v>
      </c>
      <c r="E293" s="628" t="s">
        <v>2150</v>
      </c>
      <c r="F293" s="172" t="s">
        <v>2019</v>
      </c>
      <c r="G293" s="147"/>
      <c r="H293" s="680" t="s">
        <v>2248</v>
      </c>
      <c r="I293" s="620" t="s">
        <v>2273</v>
      </c>
      <c r="J293" s="508" t="s">
        <v>2019</v>
      </c>
      <c r="K293" s="94"/>
      <c r="L293" s="508"/>
      <c r="M293" s="355"/>
      <c r="N293" s="508"/>
      <c r="O293" s="172"/>
      <c r="P293" s="355"/>
      <c r="Q293" s="536"/>
      <c r="R293" s="301"/>
    </row>
    <row r="294" spans="1:18" ht="109.5" customHeight="1">
      <c r="A294" s="605" t="s">
        <v>563</v>
      </c>
      <c r="B294" s="239" t="s">
        <v>1463</v>
      </c>
      <c r="C294" s="249" t="s">
        <v>31</v>
      </c>
      <c r="D294" s="933"/>
      <c r="E294" s="628" t="s">
        <v>2150</v>
      </c>
      <c r="F294" s="172" t="s">
        <v>2019</v>
      </c>
      <c r="G294" s="147"/>
      <c r="H294" s="680" t="s">
        <v>2249</v>
      </c>
      <c r="I294" s="620" t="s">
        <v>2274</v>
      </c>
      <c r="J294" s="508" t="s">
        <v>2019</v>
      </c>
      <c r="K294" s="94"/>
      <c r="L294" s="508"/>
      <c r="M294" s="355"/>
      <c r="N294" s="508"/>
      <c r="O294" s="172"/>
      <c r="P294" s="355"/>
      <c r="Q294" s="536"/>
      <c r="R294" s="301"/>
    </row>
    <row r="295" spans="1:18" ht="120">
      <c r="A295" s="605" t="s">
        <v>564</v>
      </c>
      <c r="B295" s="239" t="s">
        <v>1694</v>
      </c>
      <c r="C295" s="249" t="s">
        <v>30</v>
      </c>
      <c r="D295" s="933"/>
      <c r="E295" s="628" t="s">
        <v>2150</v>
      </c>
      <c r="F295" s="172" t="s">
        <v>2020</v>
      </c>
      <c r="G295" s="147"/>
      <c r="H295" s="808"/>
      <c r="I295" s="807" t="s">
        <v>2500</v>
      </c>
      <c r="J295" s="508" t="s">
        <v>2020</v>
      </c>
      <c r="K295" s="94"/>
      <c r="L295" s="508"/>
      <c r="M295" s="355"/>
      <c r="N295" s="508" t="s">
        <v>2019</v>
      </c>
      <c r="O295" s="172"/>
      <c r="P295" s="355"/>
      <c r="Q295" s="536"/>
      <c r="R295" s="301"/>
    </row>
    <row r="296" spans="1:18" ht="109.5" customHeight="1">
      <c r="A296" s="605" t="s">
        <v>565</v>
      </c>
      <c r="B296" s="239" t="s">
        <v>1464</v>
      </c>
      <c r="C296" s="249" t="s">
        <v>30</v>
      </c>
      <c r="D296" s="933"/>
      <c r="E296" s="628" t="s">
        <v>2150</v>
      </c>
      <c r="F296" s="172" t="s">
        <v>2019</v>
      </c>
      <c r="G296" s="147"/>
      <c r="H296" s="680" t="s">
        <v>2250</v>
      </c>
      <c r="I296" s="620" t="s">
        <v>2275</v>
      </c>
      <c r="J296" s="508" t="s">
        <v>2019</v>
      </c>
      <c r="K296" s="94"/>
      <c r="L296" s="508"/>
      <c r="M296" s="355"/>
      <c r="N296" s="508"/>
      <c r="O296" s="172"/>
      <c r="P296" s="355"/>
      <c r="Q296" s="536"/>
      <c r="R296" s="301"/>
    </row>
    <row r="297" spans="1:18" ht="109.5" customHeight="1">
      <c r="A297" s="605" t="s">
        <v>566</v>
      </c>
      <c r="B297" s="239" t="s">
        <v>1465</v>
      </c>
      <c r="C297" s="249" t="s">
        <v>29</v>
      </c>
      <c r="D297" s="933"/>
      <c r="E297" s="628" t="s">
        <v>2150</v>
      </c>
      <c r="F297" s="172" t="s">
        <v>2019</v>
      </c>
      <c r="G297" s="147"/>
      <c r="H297" s="680" t="s">
        <v>2246</v>
      </c>
      <c r="I297" s="847" t="s">
        <v>2276</v>
      </c>
      <c r="J297" s="508" t="s">
        <v>2019</v>
      </c>
      <c r="K297" s="94"/>
      <c r="L297" s="508"/>
      <c r="M297" s="355"/>
      <c r="N297" s="508"/>
      <c r="O297" s="172"/>
      <c r="P297" s="355"/>
      <c r="Q297" s="536"/>
      <c r="R297" s="301"/>
    </row>
    <row r="298" spans="1:18" ht="109.5" customHeight="1">
      <c r="A298" s="605" t="s">
        <v>567</v>
      </c>
      <c r="B298" s="239" t="s">
        <v>1466</v>
      </c>
      <c r="C298" s="249" t="s">
        <v>29</v>
      </c>
      <c r="D298" s="933"/>
      <c r="E298" s="628" t="s">
        <v>2150</v>
      </c>
      <c r="F298" s="172" t="s">
        <v>2019</v>
      </c>
      <c r="G298" s="147"/>
      <c r="H298" s="680" t="s">
        <v>2246</v>
      </c>
      <c r="I298" s="620" t="s">
        <v>2276</v>
      </c>
      <c r="J298" s="508" t="s">
        <v>2019</v>
      </c>
      <c r="K298" s="94"/>
      <c r="L298" s="508"/>
      <c r="M298" s="355"/>
      <c r="N298" s="508"/>
      <c r="O298" s="172"/>
      <c r="P298" s="355"/>
      <c r="Q298" s="552"/>
      <c r="R298" s="301"/>
    </row>
    <row r="299" spans="1:18" ht="109.5" customHeight="1">
      <c r="A299" s="605" t="s">
        <v>568</v>
      </c>
      <c r="B299" s="239" t="s">
        <v>1467</v>
      </c>
      <c r="C299" s="249" t="s">
        <v>28</v>
      </c>
      <c r="D299" s="933"/>
      <c r="E299" s="628" t="s">
        <v>2150</v>
      </c>
      <c r="F299" s="172" t="s">
        <v>2020</v>
      </c>
      <c r="G299" s="154"/>
      <c r="H299" s="680"/>
      <c r="I299" s="897" t="s">
        <v>2247</v>
      </c>
      <c r="J299" s="508" t="s">
        <v>2020</v>
      </c>
      <c r="K299" s="442"/>
      <c r="L299" s="508"/>
      <c r="M299" s="362"/>
      <c r="N299" s="508" t="s">
        <v>2251</v>
      </c>
      <c r="O299" s="172"/>
      <c r="P299" s="362"/>
      <c r="Q299" s="546"/>
      <c r="R299" s="301"/>
    </row>
    <row r="300" spans="1:18" ht="109.5" customHeight="1">
      <c r="A300" s="605" t="s">
        <v>569</v>
      </c>
      <c r="B300" s="239" t="s">
        <v>1468</v>
      </c>
      <c r="C300" s="271" t="s">
        <v>27</v>
      </c>
      <c r="D300" s="934"/>
      <c r="E300" s="628" t="s">
        <v>2150</v>
      </c>
      <c r="F300" s="172" t="s">
        <v>2020</v>
      </c>
      <c r="G300" s="147"/>
      <c r="H300" s="621"/>
      <c r="I300" s="856"/>
      <c r="J300" s="508" t="s">
        <v>2020</v>
      </c>
      <c r="K300" s="445"/>
      <c r="L300" s="508"/>
      <c r="M300" s="355"/>
      <c r="N300" s="508"/>
      <c r="O300" s="172"/>
      <c r="P300" s="355"/>
      <c r="Q300" s="552"/>
      <c r="R300" s="301"/>
    </row>
    <row r="301" spans="1:18" ht="45" customHeight="1">
      <c r="A301" s="603" t="s">
        <v>309</v>
      </c>
      <c r="B301" s="241" t="s">
        <v>1220</v>
      </c>
      <c r="C301" s="779"/>
      <c r="D301" s="478"/>
      <c r="E301" s="647"/>
      <c r="F301" s="314"/>
      <c r="G301" s="149">
        <f>IF(OR(F301="NA/SC",COUNTIF(F302:F305,"NA/SC")&gt;=2)=TRUE,"NA/SC",IF(AND(F302="",F303="",F304="",F305="")=TRUE,"",IF(COUNTIF(F302:F305,"sim")=4,4,IF(AND(COUNTIF(F302:F305,"NA/SC")=1,COUNTIF(F302:F305,"SIM")=3)=TRUE,4,IF(COUNTIF(F302:F305,"sim")&gt;=3,3,IF(COUNTIF(F302:F305,"sim")&gt;=2,2,IF(COUNTIF(F302:F305,"sim")&gt;=1,1,0)))))))</f>
        <v>3</v>
      </c>
      <c r="H301" s="682"/>
      <c r="I301" s="323"/>
      <c r="J301" s="507"/>
      <c r="K301" s="98"/>
      <c r="L301" s="507"/>
      <c r="M301" s="353" t="str">
        <f>IF(OR(L301="NA/SC",COUNTIF(L302:L305,"NA/SC")&gt;=2)=TRUE,"NA/SC",IF(AND(L302="",L303="",L304="",L305="")=TRUE,"",IF(COUNTIF(L302:L305,"sim")=4,4,IF(AND(COUNTIF(L302:L305,"NA/SC")=1,COUNTIF(L302:L305,"SIM")=3)=TRUE,4,IF(COUNTIF(L302:L305,"sim")&gt;=3,3,IF(COUNTIF(L302:L305,"sim")&gt;=2,2,IF(COUNTIF(L302:L305,"sim")&gt;=1,1,0)))))))</f>
        <v/>
      </c>
      <c r="N301" s="507"/>
      <c r="O301" s="314"/>
      <c r="P301" s="353">
        <f>IF(OR(N301="NA/SC",COUNTIF(N302:N305,"NA/SC")&gt;=2)=TRUE,"NA/SC",IF(AND(N302="",N303="",N304="",N305="")=TRUE,"",IF(COUNTIF(N302:N305,"sim")=4,4,IF(AND(COUNTIF(N302:N305,"NA/SC")=1,COUNTIF(N302:N305,"SIM")=3)=TRUE,4,IF(COUNTIF(N302:N305,"sim")&gt;=3,3,IF(COUNTIF(N302:N305,"sim")&gt;=2,2,IF(COUNTIF(N302:N305,"sim")&gt;=1,1,0)))))))</f>
        <v>1</v>
      </c>
      <c r="Q301" s="534"/>
      <c r="R301" s="535" t="s">
        <v>989</v>
      </c>
    </row>
    <row r="302" spans="1:18" ht="109.5" customHeight="1">
      <c r="A302" s="605" t="s">
        <v>570</v>
      </c>
      <c r="B302" s="239" t="s">
        <v>1469</v>
      </c>
      <c r="C302" s="249" t="s">
        <v>35</v>
      </c>
      <c r="D302" s="932" t="s">
        <v>1850</v>
      </c>
      <c r="E302" s="628" t="s">
        <v>2150</v>
      </c>
      <c r="F302" s="172" t="s">
        <v>2019</v>
      </c>
      <c r="G302" s="147"/>
      <c r="H302" s="809" t="s">
        <v>2252</v>
      </c>
      <c r="I302" s="847" t="s">
        <v>2501</v>
      </c>
      <c r="J302" s="508" t="s">
        <v>2019</v>
      </c>
      <c r="K302" s="94"/>
      <c r="L302" s="508"/>
      <c r="M302" s="355"/>
      <c r="N302" s="508"/>
      <c r="O302" s="172"/>
      <c r="P302" s="355"/>
      <c r="Q302" s="536"/>
      <c r="R302" s="301"/>
    </row>
    <row r="303" spans="1:18" ht="109.5" customHeight="1">
      <c r="A303" s="605" t="s">
        <v>571</v>
      </c>
      <c r="B303" s="239" t="s">
        <v>1470</v>
      </c>
      <c r="C303" s="249" t="s">
        <v>34</v>
      </c>
      <c r="D303" s="933"/>
      <c r="E303" s="628" t="s">
        <v>2150</v>
      </c>
      <c r="F303" s="172" t="s">
        <v>2019</v>
      </c>
      <c r="G303" s="147"/>
      <c r="H303" s="809" t="s">
        <v>2253</v>
      </c>
      <c r="I303" s="620" t="s">
        <v>2277</v>
      </c>
      <c r="J303" s="508" t="s">
        <v>2019</v>
      </c>
      <c r="K303" s="94"/>
      <c r="L303" s="508"/>
      <c r="M303" s="355"/>
      <c r="N303" s="508"/>
      <c r="O303" s="172"/>
      <c r="P303" s="355"/>
      <c r="Q303" s="536"/>
      <c r="R303" s="301"/>
    </row>
    <row r="304" spans="1:18" ht="109.5" customHeight="1">
      <c r="A304" s="605" t="s">
        <v>572</v>
      </c>
      <c r="B304" s="239" t="s">
        <v>1471</v>
      </c>
      <c r="C304" s="249" t="s">
        <v>33</v>
      </c>
      <c r="D304" s="933"/>
      <c r="E304" s="628" t="s">
        <v>2150</v>
      </c>
      <c r="F304" s="172" t="s">
        <v>2019</v>
      </c>
      <c r="G304" s="154"/>
      <c r="H304" s="809" t="s">
        <v>2254</v>
      </c>
      <c r="I304" s="671" t="s">
        <v>2278</v>
      </c>
      <c r="J304" s="508" t="s">
        <v>2019</v>
      </c>
      <c r="K304" s="442"/>
      <c r="L304" s="508"/>
      <c r="M304" s="362"/>
      <c r="N304" s="508"/>
      <c r="O304" s="172"/>
      <c r="P304" s="362"/>
      <c r="Q304" s="546"/>
      <c r="R304" s="301"/>
    </row>
    <row r="305" spans="1:18" ht="109.5" customHeight="1">
      <c r="A305" s="605" t="s">
        <v>573</v>
      </c>
      <c r="B305" s="239" t="s">
        <v>1472</v>
      </c>
      <c r="C305" s="249" t="s">
        <v>32</v>
      </c>
      <c r="D305" s="934"/>
      <c r="E305" s="628" t="s">
        <v>2150</v>
      </c>
      <c r="F305" s="172" t="s">
        <v>2020</v>
      </c>
      <c r="G305" s="147"/>
      <c r="H305" s="810"/>
      <c r="I305" s="809" t="s">
        <v>2255</v>
      </c>
      <c r="J305" s="508" t="s">
        <v>2020</v>
      </c>
      <c r="K305" s="442"/>
      <c r="L305" s="508"/>
      <c r="M305" s="355"/>
      <c r="N305" s="508" t="s">
        <v>2019</v>
      </c>
      <c r="O305" s="172"/>
      <c r="P305" s="355"/>
      <c r="Q305" s="546"/>
      <c r="R305" s="301"/>
    </row>
    <row r="306" spans="1:18" ht="45" customHeight="1">
      <c r="A306" s="604" t="s">
        <v>142</v>
      </c>
      <c r="B306" s="247" t="s">
        <v>222</v>
      </c>
      <c r="C306" s="780"/>
      <c r="D306" s="479"/>
      <c r="E306" s="643"/>
      <c r="F306" s="170"/>
      <c r="G306" s="145">
        <f>IF(F306="NA/SC","NÃO AVALIADO",IF(AND(G308="NA/SC",G313="NA/SC")=TRUE,"NÃO AVALIADO",IF(AND(G308="",G313="")=TRUE,"",IF(AVERAGE(G308,G313)-INT(AVERAGE(G308,G313))&lt;=0.5,INT(AVERAGE(G308,G313)),INT(AVERAGE(G308,G313))+1))))</f>
        <v>2</v>
      </c>
      <c r="H306" s="684"/>
      <c r="I306" s="345"/>
      <c r="J306" s="505"/>
      <c r="K306" s="135"/>
      <c r="L306" s="505"/>
      <c r="M306" s="351" t="str">
        <f>IF(L306="NA/SC","NÃO AVALIADO",IF(AND(M308="NA/SC",M313="NA/SC")=TRUE,"NÃO AVALIADO",IF(AND(M308="",M313="")=TRUE,"",IF(AVERAGE(M308,M313)-INT(AVERAGE(M308,M313))&lt;=0.5,INT(AVERAGE(M308,M313)),INT(AVERAGE(M308,M313))+1))))</f>
        <v/>
      </c>
      <c r="N306" s="505"/>
      <c r="O306" s="170"/>
      <c r="P306" s="351" t="str">
        <f>IF(N306="NA/SC","NÃO AVALIADO",IF(AND(P308="NA/SC",P313="NA/SC")=TRUE,"NÃO AVALIADO",IF(AND(P308="",P313="")=TRUE,"",IF(AVERAGE(P308,P313)-INT(AVERAGE(P308,P313))&lt;=0.5,INT(AVERAGE(P308,P313)),INT(AVERAGE(P308,P313))+1))))</f>
        <v/>
      </c>
      <c r="Q306" s="531"/>
      <c r="R306" s="532" t="s">
        <v>990</v>
      </c>
    </row>
    <row r="307" spans="1:18" ht="21">
      <c r="A307" s="605" t="s">
        <v>85</v>
      </c>
      <c r="B307" s="248" t="s">
        <v>86</v>
      </c>
      <c r="C307" s="765"/>
      <c r="D307" s="474"/>
      <c r="E307" s="644"/>
      <c r="F307" s="171"/>
      <c r="G307" s="146"/>
      <c r="H307" s="483"/>
      <c r="I307" s="318"/>
      <c r="J307" s="506"/>
      <c r="K307" s="92"/>
      <c r="L307" s="506"/>
      <c r="M307" s="358"/>
      <c r="N307" s="506"/>
      <c r="O307" s="171"/>
      <c r="P307" s="358"/>
      <c r="Q307" s="533"/>
      <c r="R307" s="301"/>
    </row>
    <row r="308" spans="1:18" ht="45" customHeight="1">
      <c r="A308" s="603" t="s">
        <v>144</v>
      </c>
      <c r="B308" s="241" t="s">
        <v>1221</v>
      </c>
      <c r="C308" s="761"/>
      <c r="D308" s="472"/>
      <c r="E308" s="634"/>
      <c r="F308" s="314"/>
      <c r="G308" s="149">
        <f>IF(OR(F308="NA/SC",COUNTIF(F309:F312,"NA/SC")&gt;=2)=TRUE,"NA/SC",IF(AND(F309="",F310="",F311="",F312="")=TRUE,"",IF(COUNTIF(F309:F312,"sim")=4,4,IF(AND(COUNTIF(F309:F312,"NA/SC")=1,COUNTIF(F309:F312,"SIM")=3)=TRUE,4,IF(COUNTIF(F309:F312,"sim")&gt;=3,3,IF(COUNTIF(F309:F312,"sim")&gt;=2,2,IF(COUNTIF(F309:F312,"sim")&gt;=1,1,0)))))))</f>
        <v>4</v>
      </c>
      <c r="H308" s="682"/>
      <c r="I308" s="326"/>
      <c r="J308" s="507"/>
      <c r="K308" s="105"/>
      <c r="L308" s="507"/>
      <c r="M308" s="353" t="str">
        <f>IF(OR(L308="NA/SC",COUNTIF(L309:L312,"NA/SC")&gt;=2)=TRUE,"NA/SC",IF(AND(L309="",L310="",L311="",L312="")=TRUE,"",IF(COUNTIF(L309:L312,"sim")=4,4,IF(AND(COUNTIF(L309:L312,"NA/SC")=1,COUNTIF(L309:L312,"SIM")=3)=TRUE,4,IF(COUNTIF(L309:L312,"sim")&gt;=3,3,IF(COUNTIF(L309:L312,"sim")&gt;=2,2,IF(COUNTIF(L309:L312,"sim")&gt;=1,1,0)))))))</f>
        <v/>
      </c>
      <c r="N308" s="507"/>
      <c r="O308" s="314"/>
      <c r="P308" s="353" t="str">
        <f>IF(OR(N308="NA/SC",COUNTIF(N309:N312,"NA/SC")&gt;=2)=TRUE,"NA/SC",IF(AND(N309="",N310="",N311="",N312="")=TRUE,"",IF(COUNTIF(N309:N312,"sim")=4,4,IF(AND(COUNTIF(N309:N312,"NA/SC")=1,COUNTIF(N309:N312,"SIM")=3)=TRUE,4,IF(COUNTIF(N309:N312,"sim")&gt;=3,3,IF(COUNTIF(N309:N312,"sim")&gt;=2,2,IF(COUNTIF(N309:N312,"sim")&gt;=1,1,0)))))))</f>
        <v/>
      </c>
      <c r="Q308" s="534"/>
      <c r="R308" s="535" t="s">
        <v>991</v>
      </c>
    </row>
    <row r="309" spans="1:18" ht="109.5" customHeight="1">
      <c r="A309" s="605" t="s">
        <v>574</v>
      </c>
      <c r="B309" s="239" t="s">
        <v>224</v>
      </c>
      <c r="C309" s="249" t="s">
        <v>243</v>
      </c>
      <c r="D309" s="932" t="s">
        <v>1836</v>
      </c>
      <c r="E309" s="641" t="s">
        <v>2189</v>
      </c>
      <c r="F309" s="172" t="s">
        <v>2019</v>
      </c>
      <c r="G309" s="147"/>
      <c r="H309" s="480" t="s">
        <v>2408</v>
      </c>
      <c r="I309" s="847" t="s">
        <v>2405</v>
      </c>
      <c r="J309" s="508" t="s">
        <v>2019</v>
      </c>
      <c r="K309" s="94"/>
      <c r="L309" s="508"/>
      <c r="M309" s="355"/>
      <c r="N309" s="508"/>
      <c r="O309" s="172"/>
      <c r="P309" s="355"/>
      <c r="Q309" s="536"/>
      <c r="R309" s="301"/>
    </row>
    <row r="310" spans="1:18" ht="109.5" customHeight="1">
      <c r="A310" s="605" t="s">
        <v>575</v>
      </c>
      <c r="B310" s="239" t="s">
        <v>1490</v>
      </c>
      <c r="C310" s="249" t="s">
        <v>22</v>
      </c>
      <c r="D310" s="933"/>
      <c r="E310" s="641" t="s">
        <v>2189</v>
      </c>
      <c r="F310" s="172" t="s">
        <v>2019</v>
      </c>
      <c r="G310" s="147"/>
      <c r="H310" s="744" t="s">
        <v>2406</v>
      </c>
      <c r="I310" s="620" t="s">
        <v>2405</v>
      </c>
      <c r="J310" s="508" t="s">
        <v>2019</v>
      </c>
      <c r="K310" s="94"/>
      <c r="L310" s="508"/>
      <c r="M310" s="355"/>
      <c r="N310" s="508"/>
      <c r="O310" s="172"/>
      <c r="P310" s="355"/>
      <c r="Q310" s="536"/>
      <c r="R310" s="301"/>
    </row>
    <row r="311" spans="1:18" ht="109.5" customHeight="1">
      <c r="A311" s="605" t="s">
        <v>576</v>
      </c>
      <c r="B311" s="239" t="s">
        <v>225</v>
      </c>
      <c r="C311" s="249"/>
      <c r="D311" s="933"/>
      <c r="E311" s="641" t="s">
        <v>2189</v>
      </c>
      <c r="F311" s="172" t="s">
        <v>2019</v>
      </c>
      <c r="G311" s="154"/>
      <c r="H311" s="744" t="s">
        <v>2407</v>
      </c>
      <c r="I311" s="670" t="s">
        <v>2405</v>
      </c>
      <c r="J311" s="508" t="s">
        <v>2019</v>
      </c>
      <c r="K311" s="442"/>
      <c r="L311" s="508"/>
      <c r="M311" s="362"/>
      <c r="N311" s="508"/>
      <c r="O311" s="172"/>
      <c r="P311" s="362"/>
      <c r="Q311" s="546"/>
      <c r="R311" s="301"/>
    </row>
    <row r="312" spans="1:18" ht="109.5" customHeight="1">
      <c r="A312" s="605" t="s">
        <v>577</v>
      </c>
      <c r="B312" s="239" t="s">
        <v>226</v>
      </c>
      <c r="C312" s="249" t="s">
        <v>36</v>
      </c>
      <c r="D312" s="934"/>
      <c r="E312" s="641" t="s">
        <v>2189</v>
      </c>
      <c r="F312" s="172" t="s">
        <v>2019</v>
      </c>
      <c r="G312" s="147"/>
      <c r="H312" s="480" t="s">
        <v>2507</v>
      </c>
      <c r="I312" s="620" t="s">
        <v>2405</v>
      </c>
      <c r="J312" s="508" t="s">
        <v>2019</v>
      </c>
      <c r="K312" s="94"/>
      <c r="L312" s="508"/>
      <c r="M312" s="355"/>
      <c r="N312" s="508"/>
      <c r="O312" s="172"/>
      <c r="P312" s="355"/>
      <c r="Q312" s="552"/>
      <c r="R312" s="301"/>
    </row>
    <row r="313" spans="1:18" ht="66.75" customHeight="1">
      <c r="A313" s="603" t="s">
        <v>152</v>
      </c>
      <c r="B313" s="241" t="s">
        <v>1703</v>
      </c>
      <c r="C313" s="761"/>
      <c r="D313" s="472"/>
      <c r="E313" s="647"/>
      <c r="F313" s="314"/>
      <c r="G313" s="152">
        <f>IF(OR(F313="NA/SC",COUNTIF(F314:F320,"NA/SC")&gt;=2)=TRUE,"NA/SC",IF(AND(F314="",F315="",F316="",F317="",F318="",F319="",F320="")=TRUE,"",IF(COUNTIF(F314:F320,"sim")=7,4,IF(AND(COUNTIF(F314:F320,"NA/SC")=1,F314="Sim",F317="Sim",F318="Sim",COUNTIF(F314:F321,"SIM")=6)=TRUE,4,IF(AND(F314="Sim",F317="Sim",F318="Sim",COUNTIF(F314:F320,"sim")&gt;=5)=TRUE,3,IF(COUNTIF(F314:F320,"sim")&gt;=3,2,IF(COUNTIF(F314:F320,"sim")&gt;=2,1,0)))))))</f>
        <v>1</v>
      </c>
      <c r="H313" s="682"/>
      <c r="I313" s="323"/>
      <c r="J313" s="507"/>
      <c r="K313" s="98"/>
      <c r="L313" s="507"/>
      <c r="M313" s="360" t="str">
        <f>IF(OR(L313="NA/SC",COUNTIF(L314:L320,"NA/SC")&gt;=2)=TRUE,"NA/SC",IF(AND(L314="",L315="",L316="",L317="",L318="",L319="",L320="")=TRUE,"",IF(COUNTIF(L314:L320,"sim")=7,4,IF(AND(COUNTIF(L314:L320,"NA/SC")=1,L314="Sim",L317="Sim",L318="Sim",COUNTIF(L314:L321,"SIM")=6)=TRUE,4,IF(AND(L314="Sim",L317="Sim",L318="Sim",COUNTIF(L314:L320,"sim")&gt;=5)=TRUE,3,IF(COUNTIF(L314:L320,"sim")&gt;=3,2,IF(COUNTIF(L314:L320,"sim")&gt;=2,1,0)))))))</f>
        <v/>
      </c>
      <c r="N313" s="507"/>
      <c r="O313" s="314"/>
      <c r="P313" s="360" t="str">
        <f>IF(OR(N313="NA/SC",COUNTIF(N314:N320,"NA/SC")&gt;=2)=TRUE,"NA/SC",IF(AND(N314="",N315="",N316="",N317="",N318="",N319="",N320="")=TRUE,"",IF(COUNTIF(N314:N320,"sim")=7,4,IF(AND(COUNTIF(N314:N320,"NA/SC")=1,N314="Sim",N317="Sim",N318="Sim",COUNTIF(N314:N321,"SIM")=6)=TRUE,4,IF(AND(N314="Sim",N317="Sim",N318="Sim",COUNTIF(N314:N320,"sim")&gt;=5)=TRUE,3,IF(COUNTIF(N314:N320,"sim")&gt;=3,2,IF(COUNTIF(N314:N320,"sim")&gt;=2,1,0)))))))</f>
        <v/>
      </c>
      <c r="Q313" s="534"/>
      <c r="R313" s="535" t="s">
        <v>992</v>
      </c>
    </row>
    <row r="314" spans="1:18" ht="109.5" customHeight="1">
      <c r="A314" s="605" t="s">
        <v>578</v>
      </c>
      <c r="B314" s="239" t="s">
        <v>1473</v>
      </c>
      <c r="C314" s="249" t="s">
        <v>42</v>
      </c>
      <c r="D314" s="932" t="s">
        <v>1864</v>
      </c>
      <c r="E314" s="641" t="s">
        <v>2189</v>
      </c>
      <c r="F314" s="172" t="s">
        <v>2020</v>
      </c>
      <c r="G314" s="147"/>
      <c r="H314" s="680" t="s">
        <v>2410</v>
      </c>
      <c r="I314" s="320"/>
      <c r="J314" s="508" t="s">
        <v>2020</v>
      </c>
      <c r="K314" s="94"/>
      <c r="L314" s="508"/>
      <c r="M314" s="355"/>
      <c r="N314" s="508"/>
      <c r="O314" s="172"/>
      <c r="P314" s="355"/>
      <c r="Q314" s="536"/>
      <c r="R314" s="301"/>
    </row>
    <row r="315" spans="1:18" ht="109.5" customHeight="1">
      <c r="A315" s="605" t="s">
        <v>579</v>
      </c>
      <c r="B315" s="239" t="s">
        <v>228</v>
      </c>
      <c r="C315" s="271" t="s">
        <v>41</v>
      </c>
      <c r="D315" s="933"/>
      <c r="E315" s="641" t="s">
        <v>2189</v>
      </c>
      <c r="F315" s="172" t="s">
        <v>2020</v>
      </c>
      <c r="G315" s="148"/>
      <c r="H315" s="844"/>
      <c r="I315" s="680" t="s">
        <v>2502</v>
      </c>
      <c r="J315" s="508" t="s">
        <v>2020</v>
      </c>
      <c r="K315" s="94"/>
      <c r="L315" s="508"/>
      <c r="M315" s="356"/>
      <c r="N315" s="508"/>
      <c r="O315" s="172"/>
      <c r="P315" s="356"/>
      <c r="Q315" s="536"/>
      <c r="R315" s="301"/>
    </row>
    <row r="316" spans="1:18" ht="109.5" customHeight="1">
      <c r="A316" s="605" t="s">
        <v>580</v>
      </c>
      <c r="B316" s="239" t="s">
        <v>581</v>
      </c>
      <c r="C316" s="271" t="s">
        <v>40</v>
      </c>
      <c r="D316" s="933"/>
      <c r="E316" s="641" t="s">
        <v>2189</v>
      </c>
      <c r="F316" s="172" t="s">
        <v>2020</v>
      </c>
      <c r="G316" s="148"/>
      <c r="H316" s="844"/>
      <c r="I316" s="680" t="s">
        <v>2502</v>
      </c>
      <c r="J316" s="508" t="s">
        <v>2020</v>
      </c>
      <c r="K316" s="94"/>
      <c r="L316" s="508"/>
      <c r="M316" s="356"/>
      <c r="N316" s="508"/>
      <c r="O316" s="172"/>
      <c r="P316" s="356"/>
      <c r="Q316" s="536"/>
      <c r="R316" s="301"/>
    </row>
    <row r="317" spans="1:18" ht="175.15" customHeight="1">
      <c r="A317" s="605" t="s">
        <v>582</v>
      </c>
      <c r="B317" s="239" t="s">
        <v>1474</v>
      </c>
      <c r="C317" s="249" t="s">
        <v>39</v>
      </c>
      <c r="D317" s="933"/>
      <c r="E317" s="628" t="s">
        <v>2434</v>
      </c>
      <c r="F317" s="172" t="s">
        <v>2019</v>
      </c>
      <c r="G317" s="147"/>
      <c r="H317" s="744" t="s">
        <v>2435</v>
      </c>
      <c r="I317" s="847" t="s">
        <v>2436</v>
      </c>
      <c r="J317" s="508" t="s">
        <v>2019</v>
      </c>
      <c r="K317" s="94"/>
      <c r="L317" s="508"/>
      <c r="M317" s="355"/>
      <c r="N317" s="508"/>
      <c r="O317" s="172"/>
      <c r="P317" s="355"/>
      <c r="Q317" s="536"/>
      <c r="R317" s="301"/>
    </row>
    <row r="318" spans="1:18" ht="109.5" customHeight="1">
      <c r="A318" s="605" t="s">
        <v>583</v>
      </c>
      <c r="B318" s="239" t="s">
        <v>1475</v>
      </c>
      <c r="C318" s="249" t="s">
        <v>39</v>
      </c>
      <c r="D318" s="933"/>
      <c r="E318" s="641" t="s">
        <v>2189</v>
      </c>
      <c r="F318" s="172" t="s">
        <v>2019</v>
      </c>
      <c r="G318" s="148"/>
      <c r="H318" s="680" t="s">
        <v>2411</v>
      </c>
      <c r="I318" s="906" t="s">
        <v>2412</v>
      </c>
      <c r="J318" s="508" t="s">
        <v>2019</v>
      </c>
      <c r="K318" s="94"/>
      <c r="L318" s="508"/>
      <c r="M318" s="356"/>
      <c r="N318" s="508"/>
      <c r="O318" s="172"/>
      <c r="P318" s="356"/>
      <c r="Q318" s="536"/>
      <c r="R318" s="301"/>
    </row>
    <row r="319" spans="1:18" ht="109.5" customHeight="1">
      <c r="A319" s="605" t="s">
        <v>584</v>
      </c>
      <c r="B319" s="239" t="s">
        <v>1476</v>
      </c>
      <c r="C319" s="249" t="s">
        <v>38</v>
      </c>
      <c r="D319" s="933"/>
      <c r="E319" s="628" t="s">
        <v>2150</v>
      </c>
      <c r="F319" s="172" t="s">
        <v>2020</v>
      </c>
      <c r="G319" s="154"/>
      <c r="H319" s="480"/>
      <c r="I319" s="845"/>
      <c r="J319" s="886" t="s">
        <v>2020</v>
      </c>
      <c r="K319" s="442"/>
      <c r="L319" s="508"/>
      <c r="M319" s="362"/>
      <c r="N319" s="508"/>
      <c r="O319" s="172"/>
      <c r="P319" s="362"/>
      <c r="Q319" s="546"/>
      <c r="R319" s="301"/>
    </row>
    <row r="320" spans="1:18" ht="109.5" customHeight="1">
      <c r="A320" s="605" t="s">
        <v>585</v>
      </c>
      <c r="B320" s="239" t="s">
        <v>1491</v>
      </c>
      <c r="C320" s="777" t="s">
        <v>37</v>
      </c>
      <c r="D320" s="934"/>
      <c r="E320" s="628" t="s">
        <v>2150</v>
      </c>
      <c r="F320" s="172" t="s">
        <v>2020</v>
      </c>
      <c r="G320" s="148"/>
      <c r="H320" s="480"/>
      <c r="I320" s="670"/>
      <c r="J320" s="508" t="s">
        <v>2020</v>
      </c>
      <c r="K320" s="442"/>
      <c r="L320" s="508"/>
      <c r="M320" s="356"/>
      <c r="N320" s="508"/>
      <c r="O320" s="172"/>
      <c r="P320" s="356"/>
      <c r="Q320" s="546"/>
      <c r="R320" s="301"/>
    </row>
    <row r="321" spans="1:18" ht="45" customHeight="1">
      <c r="A321" s="604" t="s">
        <v>1037</v>
      </c>
      <c r="B321" s="247" t="s">
        <v>229</v>
      </c>
      <c r="C321" s="776"/>
      <c r="D321" s="471"/>
      <c r="E321" s="643"/>
      <c r="F321" s="170"/>
      <c r="G321" s="145">
        <f>IF(F321="NA/SC","NÃO AVALIADO",IF(AND(G323="NA/SC",G328="NA/SC")=TRUE,"NÃO AVALIADO",IF(AND(G323="",G328="")=TRUE,"",IF(AVERAGE(G323,G328)-INT(AVERAGE(G323,G328))&lt;=0.5,INT(AVERAGE(G323,G328)),INT(AVERAGE(G323,G328))+1))))</f>
        <v>1</v>
      </c>
      <c r="H321" s="684"/>
      <c r="I321" s="345"/>
      <c r="J321" s="505"/>
      <c r="K321" s="135"/>
      <c r="L321" s="505"/>
      <c r="M321" s="351" t="str">
        <f>IF(L321="NA/SC","NÃO AVALIADO",IF(AND(M323="NA/SC",M328="NA/SC")=TRUE,"NÃO AVALIADO",IF(AND(M323="",M328="")=TRUE,"",IF(AVERAGE(M323,M328)-INT(AVERAGE(M323,M328))&lt;=0.5,INT(AVERAGE(M323,M328)),INT(AVERAGE(M323,M328))+1))))</f>
        <v/>
      </c>
      <c r="N321" s="505"/>
      <c r="O321" s="170"/>
      <c r="P321" s="351" t="str">
        <f>IF(N321="NA/SC","NÃO AVALIADO",IF(AND(P323="NA/SC",P328="NA/SC")=TRUE,"NÃO AVALIADO",IF(AND(P323="",P328="")=TRUE,"",IF(AVERAGE(P323,P328)-INT(AVERAGE(P323,P328))&lt;=0.5,INT(AVERAGE(P323,P328)),INT(AVERAGE(P323,P328))+1))))</f>
        <v/>
      </c>
      <c r="Q321" s="531"/>
      <c r="R321" s="532" t="s">
        <v>993</v>
      </c>
    </row>
    <row r="322" spans="1:18" ht="21">
      <c r="A322" s="605" t="s">
        <v>85</v>
      </c>
      <c r="B322" s="248" t="s">
        <v>86</v>
      </c>
      <c r="C322" s="249"/>
      <c r="D322" s="250"/>
      <c r="E322" s="640"/>
      <c r="F322" s="172"/>
      <c r="G322" s="146"/>
      <c r="H322" s="483"/>
      <c r="I322" s="330"/>
      <c r="J322" s="508"/>
      <c r="K322" s="110"/>
      <c r="L322" s="508"/>
      <c r="M322" s="358"/>
      <c r="N322" s="508"/>
      <c r="O322" s="172"/>
      <c r="P322" s="358"/>
      <c r="Q322" s="552"/>
      <c r="R322" s="301"/>
    </row>
    <row r="323" spans="1:18" ht="45" customHeight="1">
      <c r="A323" s="603" t="s">
        <v>157</v>
      </c>
      <c r="B323" s="241" t="s">
        <v>1223</v>
      </c>
      <c r="C323" s="761"/>
      <c r="D323" s="472"/>
      <c r="E323" s="634"/>
      <c r="F323" s="314"/>
      <c r="G323" s="149">
        <f>IF(OR(F323="NA/SC",COUNTIF(F324:F327,"NA/SC")&gt;=2)=TRUE,"NA/SC",IF(AND(F324="",F325="",F326="",F327="")=TRUE,"",IF(COUNTIF(F324:F327,"sim")=4,4,IF(AND(COUNTIF(F324:F327,"NA/SC")=1,COUNTIF(F324:F327,"SIM")=3)=TRUE,4,IF(COUNTIF(F324:F327,"sim")&gt;=3,3,IF(COUNTIF(F324:F327,"sim")&gt;=2,2,IF(COUNTIF(F324:F327,"sim")&gt;=1,1,0)))))))</f>
        <v>1</v>
      </c>
      <c r="H323" s="682"/>
      <c r="I323" s="322"/>
      <c r="J323" s="507"/>
      <c r="K323" s="97"/>
      <c r="L323" s="507"/>
      <c r="M323" s="353" t="str">
        <f>IF(OR(L323="NA/SC",COUNTIF(L324:L327,"NA/SC")&gt;=2)=TRUE,"NA/SC",IF(AND(L324="",L325="",L326="",L327="")=TRUE,"",IF(COUNTIF(L324:L327,"sim")=4,4,IF(AND(COUNTIF(L324:L327,"NA/SC")=1,COUNTIF(L324:L327,"SIM")=3)=TRUE,4,IF(COUNTIF(L324:L327,"sim")&gt;=3,3,IF(COUNTIF(L324:L327,"sim")&gt;=2,2,IF(COUNTIF(L324:L327,"sim")&gt;=1,1,0)))))))</f>
        <v/>
      </c>
      <c r="N323" s="507"/>
      <c r="O323" s="314"/>
      <c r="P323" s="353" t="str">
        <f>IF(OR(N323="NA/SC",COUNTIF(N324:N327,"NA/SC")&gt;=2)=TRUE,"NA/SC",IF(AND(N324="",N325="",N326="",N327="")=TRUE,"",IF(COUNTIF(N324:N327,"sim")=4,4,IF(AND(COUNTIF(N324:N327,"NA/SC")=1,COUNTIF(N324:N327,"SIM")=3)=TRUE,4,IF(COUNTIF(N324:N327,"sim")&gt;=3,3,IF(COUNTIF(N324:N327,"sim")&gt;=2,2,IF(COUNTIF(N324:N327,"sim")&gt;=1,1,0)))))))</f>
        <v/>
      </c>
      <c r="Q323" s="534"/>
      <c r="R323" s="535" t="s">
        <v>994</v>
      </c>
    </row>
    <row r="324" spans="1:18" ht="109.5" customHeight="1">
      <c r="A324" s="605" t="s">
        <v>586</v>
      </c>
      <c r="B324" s="239" t="s">
        <v>1477</v>
      </c>
      <c r="C324" s="271" t="s">
        <v>43</v>
      </c>
      <c r="D324" s="932" t="s">
        <v>1851</v>
      </c>
      <c r="E324" s="628" t="s">
        <v>2150</v>
      </c>
      <c r="F324" s="172" t="s">
        <v>2020</v>
      </c>
      <c r="G324" s="147"/>
      <c r="H324" s="480"/>
      <c r="I324" s="320"/>
      <c r="J324" s="508" t="s">
        <v>2020</v>
      </c>
      <c r="K324" s="94"/>
      <c r="L324" s="508"/>
      <c r="M324" s="355"/>
      <c r="N324" s="508"/>
      <c r="O324" s="172"/>
      <c r="P324" s="355"/>
      <c r="Q324" s="552"/>
      <c r="R324" s="301"/>
    </row>
    <row r="325" spans="1:18" ht="109.5" customHeight="1">
      <c r="A325" s="605" t="s">
        <v>587</v>
      </c>
      <c r="B325" s="239" t="s">
        <v>1478</v>
      </c>
      <c r="C325" s="271" t="s">
        <v>44</v>
      </c>
      <c r="D325" s="933"/>
      <c r="E325" s="628" t="s">
        <v>2150</v>
      </c>
      <c r="F325" s="172" t="s">
        <v>2020</v>
      </c>
      <c r="G325" s="147"/>
      <c r="H325" s="480"/>
      <c r="I325" s="320"/>
      <c r="J325" s="508" t="s">
        <v>2020</v>
      </c>
      <c r="K325" s="94"/>
      <c r="L325" s="508"/>
      <c r="M325" s="355"/>
      <c r="N325" s="508"/>
      <c r="O325" s="172"/>
      <c r="P325" s="355"/>
      <c r="Q325" s="552"/>
      <c r="R325" s="301"/>
    </row>
    <row r="326" spans="1:18" ht="109.5" customHeight="1">
      <c r="A326" s="605" t="s">
        <v>588</v>
      </c>
      <c r="B326" s="239" t="s">
        <v>1492</v>
      </c>
      <c r="C326" s="271" t="s">
        <v>45</v>
      </c>
      <c r="D326" s="933"/>
      <c r="E326" s="628" t="s">
        <v>2150</v>
      </c>
      <c r="F326" s="172" t="s">
        <v>2020</v>
      </c>
      <c r="G326" s="154"/>
      <c r="H326" s="480"/>
      <c r="I326" s="854"/>
      <c r="J326" s="508" t="s">
        <v>2020</v>
      </c>
      <c r="K326" s="442"/>
      <c r="L326" s="508"/>
      <c r="M326" s="362"/>
      <c r="N326" s="508"/>
      <c r="O326" s="172"/>
      <c r="P326" s="362"/>
      <c r="Q326" s="546"/>
      <c r="R326" s="301"/>
    </row>
    <row r="327" spans="1:18" ht="278.25" customHeight="1">
      <c r="A327" s="605" t="s">
        <v>589</v>
      </c>
      <c r="B327" s="239" t="s">
        <v>1493</v>
      </c>
      <c r="C327" s="271" t="s">
        <v>46</v>
      </c>
      <c r="D327" s="934"/>
      <c r="E327" s="628" t="s">
        <v>2209</v>
      </c>
      <c r="F327" s="172" t="s">
        <v>2019</v>
      </c>
      <c r="G327" s="147"/>
      <c r="H327" s="483" t="s">
        <v>2210</v>
      </c>
      <c r="I327" s="620" t="s">
        <v>2413</v>
      </c>
      <c r="J327" s="508" t="s">
        <v>2019</v>
      </c>
      <c r="K327" s="94"/>
      <c r="L327" s="508"/>
      <c r="M327" s="355"/>
      <c r="N327" s="508"/>
      <c r="O327" s="172"/>
      <c r="P327" s="355"/>
      <c r="Q327" s="552"/>
      <c r="R327" s="301"/>
    </row>
    <row r="328" spans="1:18" ht="45" customHeight="1">
      <c r="A328" s="603" t="s">
        <v>1038</v>
      </c>
      <c r="B328" s="241" t="s">
        <v>1222</v>
      </c>
      <c r="C328" s="252"/>
      <c r="D328" s="253"/>
      <c r="E328" s="634"/>
      <c r="F328" s="314"/>
      <c r="G328" s="152">
        <f>IF(OR(F328="NA/SC",COUNTIF(F329:F334,"NA/SC")&gt;=2)=TRUE,"NA/SC",IF(AND(F329="",F330="",F331="",F332="",F333="",F334="")=TRUE,"",IF(COUNTIF(F329:F334,"sim")=6,4,IF(AND(COUNTIF(F329:F334,"NA/SC")=1,COUNTIF(F329:F334,"SIM")=5)=TRUE,4,IF(COUNTIF(F329:F334,"sim")&gt;=4,3,IF(COUNTIF(F329:F334,"sim")&gt;=3,2,IF(COUNTIF(F329:F334,"sim")&gt;=2,1,0)))))))</f>
        <v>1</v>
      </c>
      <c r="H328" s="482"/>
      <c r="I328" s="323"/>
      <c r="J328" s="507"/>
      <c r="K328" s="98"/>
      <c r="L328" s="507"/>
      <c r="M328" s="360" t="str">
        <f>IF(OR(L328="NA/SC",COUNTIF(L329:L334,"NA/SC")&gt;=2)=TRUE,"NA/SC",IF(AND(L329="",L330="",L331="",L332="",L333="",L334="")=TRUE,"",IF(COUNTIF(L329:L334,"sim")=6,4,IF(AND(COUNTIF(L329:L334,"NA/SC")=1,COUNTIF(L329:L334,"SIM")=5)=TRUE,4,IF(COUNTIF(L329:L334,"sim")&gt;=4,3,IF(COUNTIF(L329:L334,"sim")&gt;=3,2,IF(COUNTIF(L329:L334,"sim")&gt;=2,1,0)))))))</f>
        <v/>
      </c>
      <c r="N328" s="507"/>
      <c r="O328" s="314"/>
      <c r="P328" s="360" t="str">
        <f>IF(OR(N328="NA/SC",COUNTIF(N329:N334,"NA/SC")&gt;=2)=TRUE,"NA/SC",IF(AND(N329="",N330="",N331="",N332="",N333="",N334="")=TRUE,"",IF(COUNTIF(N329:N334,"sim")=6,4,IF(AND(COUNTIF(N329:N334,"NA/SC")=1,COUNTIF(N329:N334,"SIM")=5)=TRUE,4,IF(COUNTIF(N329:N334,"sim")&gt;=4,3,IF(COUNTIF(N329:N334,"sim")&gt;=3,2,IF(COUNTIF(N329:N334,"sim")&gt;=2,1,0)))))))</f>
        <v/>
      </c>
      <c r="Q328" s="534"/>
      <c r="R328" s="535" t="s">
        <v>995</v>
      </c>
    </row>
    <row r="329" spans="1:18" ht="109.5" customHeight="1">
      <c r="A329" s="605" t="s">
        <v>1039</v>
      </c>
      <c r="B329" s="262" t="s">
        <v>1494</v>
      </c>
      <c r="C329" s="271"/>
      <c r="D329" s="932" t="s">
        <v>1852</v>
      </c>
      <c r="E329" s="628" t="s">
        <v>2150</v>
      </c>
      <c r="F329" s="172" t="s">
        <v>2020</v>
      </c>
      <c r="G329" s="147"/>
      <c r="H329" s="480"/>
      <c r="I329" s="810" t="s">
        <v>2256</v>
      </c>
      <c r="J329" s="508" t="s">
        <v>2020</v>
      </c>
      <c r="K329" s="94"/>
      <c r="L329" s="508"/>
      <c r="M329" s="355"/>
      <c r="N329" s="508"/>
      <c r="O329" s="172"/>
      <c r="P329" s="355"/>
      <c r="Q329" s="552"/>
      <c r="R329" s="301"/>
    </row>
    <row r="330" spans="1:18" ht="144.75" customHeight="1">
      <c r="A330" s="605" t="s">
        <v>1040</v>
      </c>
      <c r="B330" s="262" t="s">
        <v>1495</v>
      </c>
      <c r="C330" s="271" t="s">
        <v>47</v>
      </c>
      <c r="D330" s="933"/>
      <c r="E330" s="628" t="s">
        <v>2150</v>
      </c>
      <c r="F330" s="172" t="s">
        <v>2019</v>
      </c>
      <c r="G330" s="147"/>
      <c r="H330" s="810" t="s">
        <v>2293</v>
      </c>
      <c r="I330" s="620" t="s">
        <v>2294</v>
      </c>
      <c r="J330" s="508" t="s">
        <v>2019</v>
      </c>
      <c r="K330" s="94"/>
      <c r="L330" s="508"/>
      <c r="M330" s="355"/>
      <c r="N330" s="508"/>
      <c r="O330" s="172"/>
      <c r="P330" s="355"/>
      <c r="Q330" s="552"/>
      <c r="R330" s="301"/>
    </row>
    <row r="331" spans="1:18" ht="109.5" customHeight="1">
      <c r="A331" s="605" t="s">
        <v>1041</v>
      </c>
      <c r="B331" s="262" t="s">
        <v>1496</v>
      </c>
      <c r="C331" s="271" t="s">
        <v>48</v>
      </c>
      <c r="D331" s="933"/>
      <c r="E331" s="628" t="s">
        <v>2150</v>
      </c>
      <c r="F331" s="172" t="s">
        <v>2020</v>
      </c>
      <c r="G331" s="148"/>
      <c r="H331" s="480"/>
      <c r="I331" s="320"/>
      <c r="J331" s="508" t="s">
        <v>2020</v>
      </c>
      <c r="K331" s="94"/>
      <c r="L331" s="508"/>
      <c r="M331" s="356"/>
      <c r="N331" s="508"/>
      <c r="O331" s="172"/>
      <c r="P331" s="356"/>
      <c r="Q331" s="552"/>
      <c r="R331" s="301"/>
    </row>
    <row r="332" spans="1:18" ht="109.5" customHeight="1">
      <c r="A332" s="605" t="s">
        <v>1042</v>
      </c>
      <c r="B332" s="262" t="s">
        <v>1497</v>
      </c>
      <c r="C332" s="271" t="s">
        <v>49</v>
      </c>
      <c r="D332" s="933"/>
      <c r="E332" s="628" t="s">
        <v>2150</v>
      </c>
      <c r="F332" s="172" t="s">
        <v>2020</v>
      </c>
      <c r="G332" s="148"/>
      <c r="H332" s="480"/>
      <c r="I332" s="320"/>
      <c r="J332" s="508" t="s">
        <v>2020</v>
      </c>
      <c r="K332" s="94"/>
      <c r="L332" s="508"/>
      <c r="M332" s="356"/>
      <c r="N332" s="508"/>
      <c r="O332" s="172"/>
      <c r="P332" s="356"/>
      <c r="Q332" s="552"/>
      <c r="R332" s="301"/>
    </row>
    <row r="333" spans="1:18" ht="109.5" customHeight="1">
      <c r="A333" s="605" t="s">
        <v>1043</v>
      </c>
      <c r="B333" s="262" t="s">
        <v>1498</v>
      </c>
      <c r="C333" s="271" t="s">
        <v>50</v>
      </c>
      <c r="D333" s="933"/>
      <c r="E333" s="628" t="s">
        <v>2150</v>
      </c>
      <c r="F333" s="172" t="s">
        <v>2020</v>
      </c>
      <c r="G333" s="154"/>
      <c r="H333" s="480"/>
      <c r="I333" s="854"/>
      <c r="J333" s="508" t="s">
        <v>2020</v>
      </c>
      <c r="K333" s="442"/>
      <c r="L333" s="508"/>
      <c r="M333" s="362"/>
      <c r="N333" s="508"/>
      <c r="O333" s="172"/>
      <c r="P333" s="362"/>
      <c r="Q333" s="546"/>
      <c r="R333" s="301"/>
    </row>
    <row r="334" spans="1:18" ht="109.5" customHeight="1">
      <c r="A334" s="605" t="s">
        <v>1044</v>
      </c>
      <c r="B334" s="262" t="s">
        <v>1499</v>
      </c>
      <c r="C334" s="271" t="s">
        <v>51</v>
      </c>
      <c r="D334" s="934"/>
      <c r="E334" s="628" t="s">
        <v>2082</v>
      </c>
      <c r="F334" s="172" t="s">
        <v>2019</v>
      </c>
      <c r="G334" s="148"/>
      <c r="H334" s="839" t="s">
        <v>2431</v>
      </c>
      <c r="I334" s="671" t="s">
        <v>2432</v>
      </c>
      <c r="J334" s="508" t="s">
        <v>2019</v>
      </c>
      <c r="K334" s="442"/>
      <c r="L334" s="508"/>
      <c r="M334" s="356"/>
      <c r="N334" s="508"/>
      <c r="O334" s="172"/>
      <c r="P334" s="356"/>
      <c r="Q334" s="546"/>
      <c r="R334" s="301"/>
    </row>
    <row r="335" spans="1:18" ht="45" customHeight="1">
      <c r="A335" s="604" t="s">
        <v>330</v>
      </c>
      <c r="B335" s="247" t="s">
        <v>1045</v>
      </c>
      <c r="C335" s="776"/>
      <c r="D335" s="471"/>
      <c r="E335" s="643"/>
      <c r="F335" s="170"/>
      <c r="G335" s="145">
        <f>IF(F335="NA/SC","NÃO AVALIADO",IF(AND(G337="NA/SC",G342="NA/SC")=TRUE,"NÃO AVALIADO",IF(AND(G337="",G343="")=TRUE,"",IF(AVERAGE(G337,G343)-INT(AVERAGE(G337,G343))&lt;=0.5,INT(AVERAGE(G337,G343)),INT(AVERAGE(G337,G343))+1))))</f>
        <v>0</v>
      </c>
      <c r="H335" s="684"/>
      <c r="I335" s="345"/>
      <c r="J335" s="505"/>
      <c r="K335" s="135"/>
      <c r="L335" s="505"/>
      <c r="M335" s="145" t="str">
        <f>IF(L335="NA/SC","NÃO AVALIADO",IF(AND(M337="NA/SC",M342="NA/SC")=TRUE,"NÃO AVALIADO",IF(AND(M337="",M343="")=TRUE,"",IF(AVERAGE(M337,M343)-INT(AVERAGE(M337,M343))&lt;=0.5,INT(AVERAGE(M337,M343)),INT(AVERAGE(M337,M343))+1))))</f>
        <v/>
      </c>
      <c r="N335" s="505"/>
      <c r="O335" s="170"/>
      <c r="P335" s="145" t="str">
        <f>IF(O335="NA/SC","NÃO AVALIADO",IF(AND(P337="NA/SC",P342="NA/SC")=TRUE,"NÃO AVALIADO",IF(AND(P337="",P343="")=TRUE,"",IF(AVERAGE(P337,P343)-INT(AVERAGE(P337,P343))&lt;=0.5,INT(AVERAGE(P337,P343)),INT(AVERAGE(P337,P343))+1))))</f>
        <v/>
      </c>
      <c r="Q335" s="531"/>
      <c r="R335" s="532" t="s">
        <v>996</v>
      </c>
    </row>
    <row r="336" spans="1:18" ht="21">
      <c r="A336" s="605" t="s">
        <v>85</v>
      </c>
      <c r="B336" s="263" t="s">
        <v>86</v>
      </c>
      <c r="C336" s="765"/>
      <c r="D336" s="474"/>
      <c r="E336" s="644"/>
      <c r="F336" s="171"/>
      <c r="G336" s="146"/>
      <c r="H336" s="483"/>
      <c r="I336" s="331"/>
      <c r="J336" s="506"/>
      <c r="K336" s="111"/>
      <c r="L336" s="506"/>
      <c r="M336" s="358"/>
      <c r="N336" s="506"/>
      <c r="O336" s="171"/>
      <c r="P336" s="358"/>
      <c r="Q336" s="533"/>
      <c r="R336" s="301"/>
    </row>
    <row r="337" spans="1:18" ht="45" customHeight="1">
      <c r="A337" s="603" t="s">
        <v>160</v>
      </c>
      <c r="B337" s="241" t="s">
        <v>1223</v>
      </c>
      <c r="C337" s="252"/>
      <c r="D337" s="253"/>
      <c r="E337" s="634"/>
      <c r="F337" s="314"/>
      <c r="G337" s="152">
        <f>IF(OR(F337="NA/SC",COUNTIF(F338:F342,"NA/SC")&gt;=2)=TRUE,"NA/SC",IF(AND(F338="",F339="",F340="",F341="",F342="")=TRUE,"",IF(COUNTIF(F338:F342,"sim")=5,4,IF(AND(COUNTIF(F338:F342,"NA/SC")=1,COUNTIF(F338:F342,"SIM")=4)=TRUE,4,IF(COUNTIF(F338:F342,"sim")&gt;=4,3,IF(COUNTIF(F338:F342,"sim")&gt;=2,2,IF(COUNTIF(F338:F343,"sim")&gt;=1,1,0)))))))</f>
        <v>1</v>
      </c>
      <c r="H337" s="482"/>
      <c r="I337" s="323"/>
      <c r="J337" s="507"/>
      <c r="K337" s="98"/>
      <c r="L337" s="507"/>
      <c r="M337" s="360" t="str">
        <f>IF(OR(L337="NA/SC",COUNTIF(L338:L342,"NA/SC")&gt;=2)=TRUE,"NA/SC",IF(AND(L338="",L339="",L340="",L341="",L342="")=TRUE,"",IF(COUNTIF(L338:L342,"sim")=5,4,IF(AND(COUNTIF(L338:L342,"NA/SC")=1,COUNTIF(L338:L342,"SIM")=4)=TRUE,4,IF(COUNTIF(L338:L342,"sim")&gt;=4,3,IF(COUNTIF(L338:L342,"sim")&gt;=2,2,IF(COUNTIF(L338:L343,"sim")&gt;=1,1,0)))))))</f>
        <v/>
      </c>
      <c r="N337" s="507"/>
      <c r="O337" s="314"/>
      <c r="P337" s="360" t="str">
        <f>IF(OR(N337="NA/SC",COUNTIF(N338:N342,"NA/SC")&gt;=2)=TRUE,"NA/SC",IF(AND(N338="",N339="",N340="",N341="",N342="")=TRUE,"",IF(COUNTIF(N338:N342,"sim")=5,4,IF(AND(COUNTIF(N338:N342,"NA/SC")=1,COUNTIF(N338:N342,"SIM")=4)=TRUE,4,IF(COUNTIF(N338:N342,"sim")&gt;=4,3,IF(COUNTIF(N338:N342,"sim")&gt;=2,2,IF(COUNTIF(N338:N343,"sim")&gt;=1,1,0)))))))</f>
        <v/>
      </c>
      <c r="Q337" s="534"/>
      <c r="R337" s="535" t="s">
        <v>997</v>
      </c>
    </row>
    <row r="338" spans="1:18" ht="109.5" customHeight="1">
      <c r="A338" s="605" t="s">
        <v>590</v>
      </c>
      <c r="B338" s="239" t="s">
        <v>1489</v>
      </c>
      <c r="C338" s="249" t="s">
        <v>43</v>
      </c>
      <c r="D338" s="932" t="s">
        <v>1853</v>
      </c>
      <c r="E338" s="628" t="s">
        <v>2150</v>
      </c>
      <c r="F338" s="172" t="s">
        <v>2019</v>
      </c>
      <c r="G338" s="147"/>
      <c r="H338" s="811" t="s">
        <v>2257</v>
      </c>
      <c r="I338" s="813" t="s">
        <v>2295</v>
      </c>
      <c r="J338" s="508" t="s">
        <v>2019</v>
      </c>
      <c r="K338" s="94"/>
      <c r="L338" s="508"/>
      <c r="M338" s="355"/>
      <c r="N338" s="508"/>
      <c r="O338" s="172"/>
      <c r="P338" s="355"/>
      <c r="Q338" s="536"/>
      <c r="R338" s="301"/>
    </row>
    <row r="339" spans="1:18" ht="109.5" customHeight="1">
      <c r="A339" s="605" t="s">
        <v>591</v>
      </c>
      <c r="B339" s="258" t="s">
        <v>1488</v>
      </c>
      <c r="C339" s="271" t="s">
        <v>44</v>
      </c>
      <c r="D339" s="933"/>
      <c r="E339" s="628" t="s">
        <v>2150</v>
      </c>
      <c r="F339" s="172" t="s">
        <v>2020</v>
      </c>
      <c r="G339" s="147"/>
      <c r="H339" s="480"/>
      <c r="I339" s="320"/>
      <c r="J339" s="508" t="s">
        <v>2020</v>
      </c>
      <c r="K339" s="94"/>
      <c r="L339" s="508"/>
      <c r="M339" s="355"/>
      <c r="N339" s="508"/>
      <c r="O339" s="172"/>
      <c r="P339" s="355"/>
      <c r="Q339" s="536"/>
      <c r="R339" s="301"/>
    </row>
    <row r="340" spans="1:18" ht="109.5" customHeight="1">
      <c r="A340" s="605" t="s">
        <v>592</v>
      </c>
      <c r="B340" s="239" t="s">
        <v>1487</v>
      </c>
      <c r="C340" s="271" t="s">
        <v>52</v>
      </c>
      <c r="D340" s="933"/>
      <c r="E340" s="628" t="s">
        <v>2150</v>
      </c>
      <c r="F340" s="172" t="s">
        <v>2020</v>
      </c>
      <c r="G340" s="147"/>
      <c r="H340" s="480"/>
      <c r="I340" s="320"/>
      <c r="J340" s="508" t="s">
        <v>2020</v>
      </c>
      <c r="K340" s="94"/>
      <c r="L340" s="508"/>
      <c r="M340" s="355"/>
      <c r="N340" s="508"/>
      <c r="O340" s="172"/>
      <c r="P340" s="355"/>
      <c r="Q340" s="536"/>
      <c r="R340" s="301"/>
    </row>
    <row r="341" spans="1:18" ht="109.5" customHeight="1">
      <c r="A341" s="605" t="s">
        <v>593</v>
      </c>
      <c r="B341" s="239" t="s">
        <v>1486</v>
      </c>
      <c r="C341" s="271" t="s">
        <v>45</v>
      </c>
      <c r="D341" s="933"/>
      <c r="E341" s="628" t="s">
        <v>2150</v>
      </c>
      <c r="F341" s="172" t="s">
        <v>2020</v>
      </c>
      <c r="G341" s="154"/>
      <c r="H341" s="480"/>
      <c r="I341" s="854"/>
      <c r="J341" s="508" t="s">
        <v>2020</v>
      </c>
      <c r="K341" s="442"/>
      <c r="L341" s="508"/>
      <c r="M341" s="362"/>
      <c r="N341" s="508"/>
      <c r="O341" s="172"/>
      <c r="P341" s="362"/>
      <c r="Q341" s="546"/>
      <c r="R341" s="301"/>
    </row>
    <row r="342" spans="1:18" ht="109.5" customHeight="1">
      <c r="A342" s="605" t="s">
        <v>1046</v>
      </c>
      <c r="B342" s="239" t="s">
        <v>1485</v>
      </c>
      <c r="C342" s="271" t="s">
        <v>53</v>
      </c>
      <c r="D342" s="934"/>
      <c r="E342" s="628" t="s">
        <v>2150</v>
      </c>
      <c r="F342" s="172" t="s">
        <v>2020</v>
      </c>
      <c r="G342" s="147"/>
      <c r="H342" s="480"/>
      <c r="I342" s="320"/>
      <c r="J342" s="508" t="s">
        <v>2020</v>
      </c>
      <c r="K342" s="94"/>
      <c r="L342" s="508"/>
      <c r="M342" s="355"/>
      <c r="N342" s="508"/>
      <c r="O342" s="172"/>
      <c r="P342" s="355"/>
      <c r="Q342" s="536"/>
      <c r="R342" s="301"/>
    </row>
    <row r="343" spans="1:18" ht="45" customHeight="1">
      <c r="A343" s="603" t="s">
        <v>163</v>
      </c>
      <c r="B343" s="241" t="s">
        <v>1222</v>
      </c>
      <c r="C343" s="252"/>
      <c r="D343" s="253"/>
      <c r="E343" s="634"/>
      <c r="F343" s="314"/>
      <c r="G343" s="152">
        <f>IF(OR(F343="NA/SC",COUNTIF(F344:F350,"NA/SC")&gt;=2)=TRUE,"NA/SC",IF(AND(F344="",F345="",F346="",F347="",F348="",F349="",F350="")=TRUE,"",IF(COUNTIF(F344:F350,"sim")=7,4,IF(AND(COUNTIF(F344:F350,"NA/SC")=1,COUNTIF(F344:F351,"SIM")=6)=TRUE,4,IF(COUNTIF(F344:F350,"sim")&gt;=6,3,IF(COUNTIF(F344:F350,"sim")&gt;=4,2,IF(COUNTIF(F344:F350,"sim")&gt;=2,1,0)))))))</f>
        <v>0</v>
      </c>
      <c r="H343" s="482"/>
      <c r="I343" s="323"/>
      <c r="J343" s="507"/>
      <c r="K343" s="98"/>
      <c r="L343" s="507"/>
      <c r="M343" s="360" t="str">
        <f>IF(OR(L343="NA/SC",COUNTIF(L344:L350,"NA/SC")&gt;=2)=TRUE,"NA/SC",IF(AND(L344="",L345="",L346="",L347="",L348="",L349="",L350="")=TRUE,"",IF(COUNTIF(L344:L350,"sim")=7,4,IF(AND(COUNTIF(L344:L350,"NA/SC")=1,COUNTIF(L344:L351,"SIM")=6)=TRUE,4,IF(COUNTIF(L344:L350,"sim")&gt;=6,3,IF(COUNTIF(L344:L350,"sim")&gt;=4,2,IF(COUNTIF(L344:L350,"sim")&gt;=2,1,0)))))))</f>
        <v/>
      </c>
      <c r="N343" s="507"/>
      <c r="O343" s="314"/>
      <c r="P343" s="360" t="str">
        <f>IF(OR(N343="NA/SC",COUNTIF(N344:N350,"NA/SC")&gt;=2)=TRUE,"NA/SC",IF(AND(N344="",N345="",N346="",N347="",N348="",N349="",N350="")=TRUE,"",IF(COUNTIF(N344:N350,"sim")=7,4,IF(AND(COUNTIF(N344:N350,"NA/SC")=1,COUNTIF(N344:N351,"SIM")=6)=TRUE,4,IF(COUNTIF(N344:N350,"sim")&gt;=6,3,IF(COUNTIF(N344:N350,"sim")&gt;=4,2,IF(COUNTIF(N344:N350,"sim")&gt;=2,1,0)))))))</f>
        <v/>
      </c>
      <c r="Q343" s="534"/>
      <c r="R343" s="535" t="s">
        <v>998</v>
      </c>
    </row>
    <row r="344" spans="1:18" ht="109.5" customHeight="1">
      <c r="A344" s="610" t="s">
        <v>594</v>
      </c>
      <c r="B344" s="239" t="s">
        <v>1484</v>
      </c>
      <c r="C344" s="271" t="s">
        <v>47</v>
      </c>
      <c r="D344" s="932" t="s">
        <v>1865</v>
      </c>
      <c r="E344" s="628" t="s">
        <v>2150</v>
      </c>
      <c r="F344" s="172" t="s">
        <v>2020</v>
      </c>
      <c r="G344" s="147"/>
      <c r="H344" s="480"/>
      <c r="I344" s="320"/>
      <c r="J344" s="508" t="s">
        <v>2020</v>
      </c>
      <c r="K344" s="94"/>
      <c r="L344" s="508"/>
      <c r="M344" s="355"/>
      <c r="N344" s="508"/>
      <c r="O344" s="172"/>
      <c r="P344" s="355"/>
      <c r="Q344" s="552"/>
      <c r="R344" s="301"/>
    </row>
    <row r="345" spans="1:18" ht="109.5" customHeight="1">
      <c r="A345" s="610" t="s">
        <v>595</v>
      </c>
      <c r="B345" s="239" t="s">
        <v>1483</v>
      </c>
      <c r="C345" s="271" t="s">
        <v>54</v>
      </c>
      <c r="D345" s="933"/>
      <c r="E345" s="628" t="s">
        <v>2150</v>
      </c>
      <c r="F345" s="172" t="s">
        <v>2020</v>
      </c>
      <c r="G345" s="148"/>
      <c r="H345" s="480"/>
      <c r="I345" s="320"/>
      <c r="J345" s="508" t="s">
        <v>2020</v>
      </c>
      <c r="K345" s="94"/>
      <c r="L345" s="508"/>
      <c r="M345" s="356"/>
      <c r="N345" s="508"/>
      <c r="O345" s="172"/>
      <c r="P345" s="356"/>
      <c r="Q345" s="552"/>
      <c r="R345" s="301"/>
    </row>
    <row r="346" spans="1:18" ht="109.5" customHeight="1">
      <c r="A346" s="610" t="s">
        <v>596</v>
      </c>
      <c r="B346" s="239" t="s">
        <v>1482</v>
      </c>
      <c r="C346" s="249" t="s">
        <v>55</v>
      </c>
      <c r="D346" s="933"/>
      <c r="E346" s="628" t="s">
        <v>2150</v>
      </c>
      <c r="F346" s="172" t="s">
        <v>2020</v>
      </c>
      <c r="G346" s="148"/>
      <c r="H346" s="480"/>
      <c r="I346" s="320"/>
      <c r="J346" s="508" t="s">
        <v>2020</v>
      </c>
      <c r="K346" s="94"/>
      <c r="L346" s="508"/>
      <c r="M346" s="356"/>
      <c r="N346" s="508"/>
      <c r="O346" s="172"/>
      <c r="P346" s="356"/>
      <c r="Q346" s="552"/>
      <c r="R346" s="301"/>
    </row>
    <row r="347" spans="1:18" ht="109.5" customHeight="1">
      <c r="A347" s="605" t="s">
        <v>597</v>
      </c>
      <c r="B347" s="239" t="s">
        <v>1481</v>
      </c>
      <c r="C347" s="271" t="s">
        <v>49</v>
      </c>
      <c r="D347" s="933"/>
      <c r="E347" s="628" t="s">
        <v>2150</v>
      </c>
      <c r="F347" s="172" t="s">
        <v>2020</v>
      </c>
      <c r="G347" s="147"/>
      <c r="H347" s="480"/>
      <c r="I347" s="320"/>
      <c r="J347" s="508" t="s">
        <v>2020</v>
      </c>
      <c r="K347" s="94"/>
      <c r="L347" s="508"/>
      <c r="M347" s="355"/>
      <c r="N347" s="508"/>
      <c r="O347" s="172"/>
      <c r="P347" s="355"/>
      <c r="Q347" s="552"/>
      <c r="R347" s="301"/>
    </row>
    <row r="348" spans="1:18" ht="109.5" customHeight="1">
      <c r="A348" s="605" t="s">
        <v>598</v>
      </c>
      <c r="B348" s="239" t="s">
        <v>1480</v>
      </c>
      <c r="C348" s="271" t="s">
        <v>50</v>
      </c>
      <c r="D348" s="933"/>
      <c r="E348" s="628" t="s">
        <v>2150</v>
      </c>
      <c r="F348" s="172" t="s">
        <v>2020</v>
      </c>
      <c r="G348" s="148"/>
      <c r="H348" s="480"/>
      <c r="I348" s="320"/>
      <c r="J348" s="508" t="s">
        <v>2020</v>
      </c>
      <c r="K348" s="94"/>
      <c r="L348" s="508"/>
      <c r="M348" s="356"/>
      <c r="N348" s="508"/>
      <c r="O348" s="172"/>
      <c r="P348" s="356"/>
      <c r="Q348" s="536"/>
      <c r="R348" s="301"/>
    </row>
    <row r="349" spans="1:18" ht="109.5" customHeight="1">
      <c r="A349" s="605" t="s">
        <v>599</v>
      </c>
      <c r="B349" s="239" t="s">
        <v>613</v>
      </c>
      <c r="C349" s="271" t="s">
        <v>51</v>
      </c>
      <c r="D349" s="933"/>
      <c r="E349" s="628" t="s">
        <v>2082</v>
      </c>
      <c r="F349" s="172" t="s">
        <v>2020</v>
      </c>
      <c r="G349" s="154"/>
      <c r="H349" s="480"/>
      <c r="I349" s="857"/>
      <c r="J349" s="508" t="s">
        <v>2020</v>
      </c>
      <c r="K349" s="442"/>
      <c r="L349" s="508"/>
      <c r="M349" s="362"/>
      <c r="N349" s="508"/>
      <c r="O349" s="172"/>
      <c r="P349" s="362"/>
      <c r="Q349" s="546"/>
      <c r="R349" s="301"/>
    </row>
    <row r="350" spans="1:18" ht="109.5" customHeight="1">
      <c r="A350" s="605" t="s">
        <v>1047</v>
      </c>
      <c r="B350" s="239" t="s">
        <v>1479</v>
      </c>
      <c r="C350" s="271" t="s">
        <v>1939</v>
      </c>
      <c r="D350" s="934"/>
      <c r="E350" s="628" t="s">
        <v>2150</v>
      </c>
      <c r="F350" s="172" t="s">
        <v>2251</v>
      </c>
      <c r="G350" s="148"/>
      <c r="H350" s="480"/>
      <c r="I350" s="854"/>
      <c r="J350" s="508" t="s">
        <v>2020</v>
      </c>
      <c r="K350" s="442"/>
      <c r="L350" s="508"/>
      <c r="M350" s="356"/>
      <c r="N350" s="508"/>
      <c r="O350" s="172"/>
      <c r="P350" s="356"/>
      <c r="Q350" s="546"/>
      <c r="R350" s="301"/>
    </row>
    <row r="351" spans="1:18" ht="45" customHeight="1">
      <c r="A351" s="935" t="s">
        <v>312</v>
      </c>
      <c r="B351" s="936"/>
      <c r="C351" s="762"/>
      <c r="D351" s="470"/>
      <c r="E351" s="648"/>
      <c r="F351" s="184"/>
      <c r="G351" s="156"/>
      <c r="H351" s="705"/>
      <c r="I351" s="324"/>
      <c r="J351" s="510"/>
      <c r="K351" s="100"/>
      <c r="L351" s="510"/>
      <c r="M351" s="364"/>
      <c r="N351" s="510"/>
      <c r="O351" s="184"/>
      <c r="P351" s="364"/>
      <c r="Q351" s="542"/>
      <c r="R351" s="543"/>
    </row>
    <row r="352" spans="1:18" ht="45" customHeight="1">
      <c r="A352" s="604" t="s">
        <v>311</v>
      </c>
      <c r="B352" s="247" t="s">
        <v>358</v>
      </c>
      <c r="C352" s="776"/>
      <c r="D352" s="471"/>
      <c r="E352" s="643"/>
      <c r="F352" s="170"/>
      <c r="G352" s="145">
        <f>IF(F352="NA/SC","NÃO AVALIADO",IF(OR(AND(G354="NA/SC",G360="NA/SC")=TRUE,AND(G354="NA/SC",G370="NA/SC")=TRUE,AND(G360="NA/SC",G370="NA/SC")=TRUE)=TRUE,"NÃO AVALIADO",IF(AND(G354="",G360="",G370="")=TRUE,"",IF(AVERAGE(G354,G360,G370)-INT(AVERAGE(G354,G360,G370))&lt;=0.5,INT(AVERAGE(G354,G360,G370)),INT(AVERAGE(G354,G360,G370))+1))))</f>
        <v>1</v>
      </c>
      <c r="H352" s="684"/>
      <c r="I352" s="345"/>
      <c r="J352" s="505"/>
      <c r="K352" s="135"/>
      <c r="L352" s="505"/>
      <c r="M352" s="351" t="str">
        <f>IF(L352="NA/SC","NÃO AVALIADO",IF(OR(AND(M354="NA/SC",M360="NA/SC")=TRUE,AND(M354="NA/SC",M370="NA/SC")=TRUE,AND(M360="NA/SC",M370="NA/SC")=TRUE)=TRUE,"NÃO AVALIADO",IF(AND(M354="",M360="",M370="")=TRUE,"",IF(AVERAGE(M354,M360,M370)-INT(AVERAGE(M354,M360,M370))&lt;=0.5,INT(AVERAGE(M354,M360,M370)),INT(AVERAGE(M354,M360,M370))+1))))</f>
        <v/>
      </c>
      <c r="N352" s="505"/>
      <c r="O352" s="170"/>
      <c r="P352" s="351" t="str">
        <f>IF(N352="NA/SC","NÃO AVALIADO",IF(OR(AND(P354="NA/SC",P360="NA/SC")=TRUE,AND(P354="NA/SC",P370="NA/SC")=TRUE,AND(P360="NA/SC",P370="NA/SC")=TRUE)=TRUE,"NÃO AVALIADO",IF(AND(P354="",P360="",P370="")=TRUE,"",IF(AVERAGE(P354,P360,P370)-INT(AVERAGE(P354,P360,P370))&lt;=0.5,INT(AVERAGE(P354,P360,P370)),INT(AVERAGE(P354,P360,P370))+1))))</f>
        <v/>
      </c>
      <c r="Q352" s="531"/>
      <c r="R352" s="532" t="s">
        <v>999</v>
      </c>
    </row>
    <row r="353" spans="1:18" ht="21">
      <c r="A353" s="605" t="s">
        <v>85</v>
      </c>
      <c r="B353" s="248" t="s">
        <v>86</v>
      </c>
      <c r="C353" s="765"/>
      <c r="D353" s="474"/>
      <c r="E353" s="644"/>
      <c r="F353" s="171"/>
      <c r="G353" s="146"/>
      <c r="H353" s="483"/>
      <c r="I353" s="318"/>
      <c r="J353" s="506"/>
      <c r="K353" s="92"/>
      <c r="L353" s="506"/>
      <c r="M353" s="358"/>
      <c r="N353" s="506"/>
      <c r="O353" s="171"/>
      <c r="P353" s="358"/>
      <c r="Q353" s="533"/>
      <c r="R353" s="301"/>
    </row>
    <row r="354" spans="1:18" ht="45" customHeight="1">
      <c r="A354" s="608" t="s">
        <v>167</v>
      </c>
      <c r="B354" s="264" t="s">
        <v>1224</v>
      </c>
      <c r="C354" s="265"/>
      <c r="D354" s="467"/>
      <c r="E354" s="635"/>
      <c r="F354" s="176"/>
      <c r="G354" s="151">
        <f>IF(OR(F354="NA/SC",COUNTIF(F355:F359,"NA/SC")&gt;=2)=TRUE,"NA/SC",IF(AND(F355="",F356="",F357="",F358="",F359="")=TRUE,"",IF(COUNTIF(F355:F359,"sim")=5,4,IF(AND(COUNTIF(F355:F359,"NA/SC")=1,F355="SIM",F358="SIM",F359="SIM")=TRUE,4,IF(AND(F355="SIM",F358="SIM",F359="SIM")=TRUE,3,IF(AND(F355="SIM",F358="SIM")=TRUE,2,IF(COUNTIF(F355:F359,"sim")&gt;=2,1,0)))))))</f>
        <v>1</v>
      </c>
      <c r="H354" s="484"/>
      <c r="I354" s="332"/>
      <c r="J354" s="513"/>
      <c r="K354" s="112"/>
      <c r="L354" s="513"/>
      <c r="M354" s="359" t="str">
        <f>IF(OR(L354="NA/SC",COUNTIF(L355:L359,"NA/SC")&gt;=2)=TRUE,"NA/SC",IF(AND(L355="",L356="",L357="",L358="",L359="")=TRUE,"",IF(COUNTIF(L355:L359,"sim")=5,4,IF(AND(COUNTIF(L355:L359,"NA/SC")=1,L355="SIM",L358="SIM",L359="SIM")=TRUE,4,IF(AND(L355="SIM",L358="SIM",L359="SIM")=TRUE,3,IF(AND(L355="SIM",L358="SIM")=TRUE,2,IF(COUNTIF(L355:L359,"sim")&gt;=2,1,0)))))))</f>
        <v/>
      </c>
      <c r="N354" s="513"/>
      <c r="O354" s="176"/>
      <c r="P354" s="359" t="str">
        <f>IF(OR(N354="NA/SC",COUNTIF(N355:N359,"NA/SC")&gt;=2)=TRUE,"NA/SC",IF(AND(N355="",N356="",N357="",N358="",N359="")=TRUE,"",IF(COUNTIF(N355:N359,"sim")=5,4,IF(AND(COUNTIF(N355:N359,"NA/SC")=1,N355="SIM",N358="SIM",N359="SIM")=TRUE,4,IF(AND(N355="SIM",N358="SIM",N359="SIM")=TRUE,3,IF(AND(N355="SIM",N358="SIM")=TRUE,2,IF(COUNTIF(N355:N359,"sim")&gt;=2,1,0)))))))</f>
        <v/>
      </c>
      <c r="Q354" s="534"/>
      <c r="R354" s="535" t="s">
        <v>1777</v>
      </c>
    </row>
    <row r="355" spans="1:18" ht="205.15" customHeight="1">
      <c r="A355" s="605" t="s">
        <v>600</v>
      </c>
      <c r="B355" s="243" t="s">
        <v>1500</v>
      </c>
      <c r="C355" s="271" t="s">
        <v>1113</v>
      </c>
      <c r="D355" s="932" t="s">
        <v>1866</v>
      </c>
      <c r="E355" s="628" t="s">
        <v>2150</v>
      </c>
      <c r="F355" s="172" t="s">
        <v>2020</v>
      </c>
      <c r="G355" s="147"/>
      <c r="H355" s="805"/>
      <c r="I355" s="620"/>
      <c r="J355" s="508" t="s">
        <v>2020</v>
      </c>
      <c r="K355" s="94"/>
      <c r="L355" s="508"/>
      <c r="M355" s="355"/>
      <c r="N355" s="508"/>
      <c r="O355" s="172"/>
      <c r="P355" s="355"/>
      <c r="Q355" s="536"/>
      <c r="R355" s="301"/>
    </row>
    <row r="356" spans="1:18" ht="93.6" customHeight="1">
      <c r="A356" s="605" t="s">
        <v>603</v>
      </c>
      <c r="B356" s="243" t="s">
        <v>314</v>
      </c>
      <c r="C356" s="271" t="s">
        <v>1114</v>
      </c>
      <c r="D356" s="933"/>
      <c r="E356" s="628" t="s">
        <v>2150</v>
      </c>
      <c r="F356" s="172" t="s">
        <v>2019</v>
      </c>
      <c r="G356" s="147"/>
      <c r="H356" s="805" t="s">
        <v>2152</v>
      </c>
      <c r="I356" s="620" t="s">
        <v>2430</v>
      </c>
      <c r="J356" s="508" t="s">
        <v>2019</v>
      </c>
      <c r="K356" s="94"/>
      <c r="L356" s="508"/>
      <c r="M356" s="355"/>
      <c r="N356" s="508"/>
      <c r="O356" s="172"/>
      <c r="P356" s="355"/>
      <c r="Q356" s="536"/>
      <c r="R356" s="301"/>
    </row>
    <row r="357" spans="1:18" ht="91.9" customHeight="1">
      <c r="A357" s="605" t="s">
        <v>604</v>
      </c>
      <c r="B357" s="243" t="s">
        <v>1501</v>
      </c>
      <c r="C357" s="271" t="s">
        <v>1114</v>
      </c>
      <c r="D357" s="933"/>
      <c r="E357" s="628" t="s">
        <v>2150</v>
      </c>
      <c r="F357" s="172" t="s">
        <v>2019</v>
      </c>
      <c r="G357" s="147"/>
      <c r="H357" s="805" t="s">
        <v>2151</v>
      </c>
      <c r="I357" s="620" t="s">
        <v>2430</v>
      </c>
      <c r="J357" s="508" t="s">
        <v>2019</v>
      </c>
      <c r="K357" s="442"/>
      <c r="L357" s="508"/>
      <c r="M357" s="355"/>
      <c r="N357" s="508"/>
      <c r="O357" s="172"/>
      <c r="P357" s="355"/>
      <c r="Q357" s="546"/>
      <c r="R357" s="301"/>
    </row>
    <row r="358" spans="1:18" ht="85.9" customHeight="1">
      <c r="A358" s="605" t="s">
        <v>605</v>
      </c>
      <c r="B358" s="243" t="s">
        <v>1502</v>
      </c>
      <c r="C358" s="271" t="s">
        <v>1114</v>
      </c>
      <c r="D358" s="933"/>
      <c r="E358" s="628" t="s">
        <v>2150</v>
      </c>
      <c r="F358" s="172" t="s">
        <v>2019</v>
      </c>
      <c r="G358" s="158"/>
      <c r="H358" s="805" t="s">
        <v>2151</v>
      </c>
      <c r="I358" s="620" t="s">
        <v>2430</v>
      </c>
      <c r="J358" s="508" t="s">
        <v>2019</v>
      </c>
      <c r="K358" s="94"/>
      <c r="L358" s="508"/>
      <c r="M358" s="366"/>
      <c r="N358" s="508"/>
      <c r="O358" s="172"/>
      <c r="P358" s="366"/>
      <c r="Q358" s="538"/>
      <c r="R358" s="301"/>
    </row>
    <row r="359" spans="1:18" ht="75.599999999999994" customHeight="1">
      <c r="A359" s="605" t="s">
        <v>606</v>
      </c>
      <c r="B359" s="243" t="s">
        <v>1503</v>
      </c>
      <c r="C359" s="271" t="s">
        <v>1114</v>
      </c>
      <c r="D359" s="934"/>
      <c r="E359" s="628" t="s">
        <v>2150</v>
      </c>
      <c r="F359" s="172" t="s">
        <v>2020</v>
      </c>
      <c r="G359" s="147"/>
      <c r="H359" s="487"/>
      <c r="I359" s="335"/>
      <c r="J359" s="508" t="s">
        <v>2020</v>
      </c>
      <c r="K359" s="116"/>
      <c r="L359" s="508"/>
      <c r="M359" s="355"/>
      <c r="N359" s="508"/>
      <c r="O359" s="172"/>
      <c r="P359" s="355"/>
      <c r="Q359" s="568"/>
      <c r="R359" s="301"/>
    </row>
    <row r="360" spans="1:18" ht="45" customHeight="1">
      <c r="A360" s="608" t="s">
        <v>168</v>
      </c>
      <c r="B360" s="264" t="s">
        <v>1225</v>
      </c>
      <c r="C360" s="767"/>
      <c r="D360" s="266"/>
      <c r="E360" s="651"/>
      <c r="F360" s="176"/>
      <c r="G360" s="151">
        <f>IF(OR(F360="NA/SC",COUNTIF(F361:F369,"NA/SC")&gt;=2)=TRUE,"NA/SC",IF(AND(F361="",F362="",F363="",F364="",F365="",F366="",F367="",F368="",F369="")=TRUE,"",IF(COUNTIF(F361:F369,"sim")=9,4,IF(AND(COUNTIF(F361:F369,"NA/SC")=1,F361="Sim",F362="SIM",F363="SIM",F364="Sim",F365="Sim",F366="SIM")=TRUE,4,IF(AND(F361="Sim",F362="SIM",F363="SIM",F364="Sim",F365="Sim",F366="SIM")=TRUE,3,IF(COUNTIF(F361:F369,"sim")&gt;=4,2,IF(COUNTIF(F361:F369,"Sim")&gt;=2,1,0)))))))</f>
        <v>0</v>
      </c>
      <c r="H360" s="706"/>
      <c r="I360" s="332"/>
      <c r="J360" s="513"/>
      <c r="K360" s="112"/>
      <c r="L360" s="513"/>
      <c r="M360" s="359" t="str">
        <f>IF(OR(L360="NA/SC",COUNTIF(L361:L369,"NA/SC")&gt;=2)=TRUE,"NA/SC",IF(AND(L361="",L362="",L363="",L364="",L365="",L366="",L367="",L368="",L369="")=TRUE,"",IF(COUNTIF(L361:L369,"sim")=9,4,IF(AND(COUNTIF(L361:L369,"NA/SC")=1,L361="Sim",L362="SIM",L363="SIM",L364="Sim",L365="Sim",L366="SIM")=TRUE,4,IF(AND(L361="Sim",L362="SIM",L363="SIM",L364="Sim",L365="Sim",L366="SIM")=TRUE,3,IF(COUNTIF(L361:L369,"sim")&gt;=4,2,IF(COUNTIF(L361:L369,"Sim")&gt;=2,1,0)))))))</f>
        <v/>
      </c>
      <c r="N360" s="513"/>
      <c r="O360" s="176"/>
      <c r="P360" s="359" t="str">
        <f>IF(OR(N360="NA/SC",COUNTIF(N361:N369,"NA/SC")&gt;=2)=TRUE,"NA/SC",IF(AND(N361="",N362="",N363="",N364="",N365="",N366="",N367="",N368="",N369="")=TRUE,"",IF(COUNTIF(N361:N369,"sim")=9,4,IF(AND(COUNTIF(N361:N369,"NA/SC")=1,N361="Sim",N362="SIM",N363="SIM",N364="Sim",N365="Sim",N366="SIM")=TRUE,4,IF(AND(N361="Sim",N362="SIM",N363="SIM",N364="Sim",N365="Sim",N366="SIM")=TRUE,3,IF(COUNTIF(N361:N369,"sim")&gt;=4,2,IF(COUNTIF(N361:N369,"Sim")&gt;=2,1,0)))))))</f>
        <v/>
      </c>
      <c r="Q360" s="534"/>
      <c r="R360" s="535" t="s">
        <v>1000</v>
      </c>
    </row>
    <row r="361" spans="1:18" ht="171" customHeight="1">
      <c r="A361" s="605" t="s">
        <v>607</v>
      </c>
      <c r="B361" s="243" t="s">
        <v>1504</v>
      </c>
      <c r="C361" s="271" t="s">
        <v>1286</v>
      </c>
      <c r="D361" s="918" t="s">
        <v>1867</v>
      </c>
      <c r="E361" s="628" t="s">
        <v>2150</v>
      </c>
      <c r="F361" s="172" t="s">
        <v>2020</v>
      </c>
      <c r="G361" s="147"/>
      <c r="H361" s="485"/>
      <c r="I361" s="810" t="s">
        <v>2279</v>
      </c>
      <c r="J361" s="508" t="s">
        <v>2020</v>
      </c>
      <c r="K361" s="94"/>
      <c r="L361" s="508"/>
      <c r="M361" s="355"/>
      <c r="N361" s="508"/>
      <c r="O361" s="172"/>
      <c r="P361" s="355"/>
      <c r="Q361" s="544"/>
      <c r="R361" s="301"/>
    </row>
    <row r="362" spans="1:18" ht="109.5" customHeight="1">
      <c r="A362" s="605" t="s">
        <v>1048</v>
      </c>
      <c r="B362" s="243" t="s">
        <v>1505</v>
      </c>
      <c r="C362" s="271" t="s">
        <v>1286</v>
      </c>
      <c r="D362" s="925"/>
      <c r="E362" s="628" t="s">
        <v>2150</v>
      </c>
      <c r="F362" s="172" t="s">
        <v>2020</v>
      </c>
      <c r="G362" s="147"/>
      <c r="H362" s="485"/>
      <c r="I362" s="320"/>
      <c r="J362" s="508" t="s">
        <v>2020</v>
      </c>
      <c r="K362" s="94"/>
      <c r="L362" s="508"/>
      <c r="M362" s="355"/>
      <c r="N362" s="508"/>
      <c r="O362" s="172"/>
      <c r="P362" s="355"/>
      <c r="Q362" s="544"/>
      <c r="R362" s="301"/>
    </row>
    <row r="363" spans="1:18" ht="109.5" customHeight="1">
      <c r="A363" s="605" t="s">
        <v>608</v>
      </c>
      <c r="B363" s="243" t="s">
        <v>1506</v>
      </c>
      <c r="C363" s="271" t="s">
        <v>1286</v>
      </c>
      <c r="D363" s="925"/>
      <c r="E363" s="628" t="s">
        <v>2150</v>
      </c>
      <c r="F363" s="172" t="s">
        <v>2020</v>
      </c>
      <c r="G363" s="147"/>
      <c r="H363" s="485"/>
      <c r="I363" s="320"/>
      <c r="J363" s="508" t="s">
        <v>2020</v>
      </c>
      <c r="K363" s="94"/>
      <c r="L363" s="508"/>
      <c r="M363" s="355"/>
      <c r="N363" s="508"/>
      <c r="O363" s="172"/>
      <c r="P363" s="355"/>
      <c r="Q363" s="544"/>
      <c r="R363" s="301"/>
    </row>
    <row r="364" spans="1:18" ht="109.5" customHeight="1">
      <c r="A364" s="605" t="s">
        <v>609</v>
      </c>
      <c r="B364" s="243" t="s">
        <v>1507</v>
      </c>
      <c r="C364" s="271" t="s">
        <v>1286</v>
      </c>
      <c r="D364" s="925"/>
      <c r="E364" s="628" t="s">
        <v>2150</v>
      </c>
      <c r="F364" s="172" t="s">
        <v>2020</v>
      </c>
      <c r="G364" s="147"/>
      <c r="H364" s="485"/>
      <c r="I364" s="320"/>
      <c r="J364" s="508" t="s">
        <v>2020</v>
      </c>
      <c r="K364" s="94"/>
      <c r="L364" s="508"/>
      <c r="M364" s="355"/>
      <c r="N364" s="508"/>
      <c r="O364" s="172"/>
      <c r="P364" s="355"/>
      <c r="Q364" s="544"/>
      <c r="R364" s="301"/>
    </row>
    <row r="365" spans="1:18" ht="109.5" customHeight="1">
      <c r="A365" s="605" t="s">
        <v>610</v>
      </c>
      <c r="B365" s="243" t="s">
        <v>1508</v>
      </c>
      <c r="C365" s="271" t="s">
        <v>1286</v>
      </c>
      <c r="D365" s="925"/>
      <c r="E365" s="628" t="s">
        <v>2150</v>
      </c>
      <c r="F365" s="172" t="s">
        <v>2020</v>
      </c>
      <c r="G365" s="147"/>
      <c r="H365" s="485"/>
      <c r="I365" s="320"/>
      <c r="J365" s="508" t="s">
        <v>2020</v>
      </c>
      <c r="K365" s="94"/>
      <c r="L365" s="508"/>
      <c r="M365" s="355"/>
      <c r="N365" s="508"/>
      <c r="O365" s="172"/>
      <c r="P365" s="355"/>
      <c r="Q365" s="544"/>
      <c r="R365" s="301"/>
    </row>
    <row r="366" spans="1:18" ht="109.5" customHeight="1">
      <c r="A366" s="605" t="s">
        <v>611</v>
      </c>
      <c r="B366" s="243" t="s">
        <v>1509</v>
      </c>
      <c r="C366" s="271" t="s">
        <v>1286</v>
      </c>
      <c r="D366" s="925"/>
      <c r="E366" s="628" t="s">
        <v>2150</v>
      </c>
      <c r="F366" s="172" t="s">
        <v>2020</v>
      </c>
      <c r="G366" s="147"/>
      <c r="H366" s="485"/>
      <c r="I366" s="320"/>
      <c r="J366" s="508" t="s">
        <v>2020</v>
      </c>
      <c r="K366" s="94"/>
      <c r="L366" s="508"/>
      <c r="M366" s="355"/>
      <c r="N366" s="508"/>
      <c r="O366" s="172"/>
      <c r="P366" s="355"/>
      <c r="Q366" s="544"/>
      <c r="R366" s="301"/>
    </row>
    <row r="367" spans="1:18" ht="109.5" customHeight="1">
      <c r="A367" s="605" t="s">
        <v>612</v>
      </c>
      <c r="B367" s="243" t="s">
        <v>1510</v>
      </c>
      <c r="C367" s="271" t="s">
        <v>1286</v>
      </c>
      <c r="D367" s="925"/>
      <c r="E367" s="628" t="s">
        <v>2150</v>
      </c>
      <c r="F367" s="172" t="s">
        <v>2020</v>
      </c>
      <c r="G367" s="147"/>
      <c r="H367" s="485"/>
      <c r="I367" s="854"/>
      <c r="J367" s="508" t="s">
        <v>2020</v>
      </c>
      <c r="K367" s="442"/>
      <c r="L367" s="508"/>
      <c r="M367" s="355"/>
      <c r="N367" s="508"/>
      <c r="O367" s="172"/>
      <c r="P367" s="355"/>
      <c r="Q367" s="546"/>
      <c r="R367" s="301"/>
    </row>
    <row r="368" spans="1:18" ht="109.5" customHeight="1">
      <c r="A368" s="605" t="s">
        <v>614</v>
      </c>
      <c r="B368" s="243" t="s">
        <v>1511</v>
      </c>
      <c r="C368" s="271" t="s">
        <v>1286</v>
      </c>
      <c r="D368" s="925"/>
      <c r="E368" s="628" t="s">
        <v>2150</v>
      </c>
      <c r="F368" s="172" t="s">
        <v>2020</v>
      </c>
      <c r="G368" s="158"/>
      <c r="H368" s="485"/>
      <c r="I368" s="854"/>
      <c r="J368" s="508" t="s">
        <v>2020</v>
      </c>
      <c r="K368" s="442"/>
      <c r="L368" s="508"/>
      <c r="M368" s="366"/>
      <c r="N368" s="508"/>
      <c r="O368" s="172"/>
      <c r="P368" s="366"/>
      <c r="Q368" s="546"/>
      <c r="R368" s="301"/>
    </row>
    <row r="369" spans="1:18" ht="109.5" customHeight="1">
      <c r="A369" s="605" t="s">
        <v>1049</v>
      </c>
      <c r="B369" s="243" t="s">
        <v>1512</v>
      </c>
      <c r="C369" s="271" t="s">
        <v>1286</v>
      </c>
      <c r="D369" s="926"/>
      <c r="E369" s="628" t="s">
        <v>2150</v>
      </c>
      <c r="F369" s="172" t="s">
        <v>2020</v>
      </c>
      <c r="G369" s="158"/>
      <c r="H369" s="485"/>
      <c r="I369" s="333"/>
      <c r="J369" s="508" t="s">
        <v>2020</v>
      </c>
      <c r="K369" s="114"/>
      <c r="L369" s="508"/>
      <c r="M369" s="366"/>
      <c r="N369" s="508"/>
      <c r="O369" s="172"/>
      <c r="P369" s="366"/>
      <c r="Q369" s="569"/>
      <c r="R369" s="301"/>
    </row>
    <row r="370" spans="1:18" ht="45" customHeight="1">
      <c r="A370" s="608" t="s">
        <v>1115</v>
      </c>
      <c r="B370" s="264" t="s">
        <v>1116</v>
      </c>
      <c r="C370" s="265"/>
      <c r="D370" s="267"/>
      <c r="E370" s="651"/>
      <c r="F370" s="314"/>
      <c r="G370" s="149">
        <f>IF(OR(F370="NA/SC",COUNTIF(F371:F374,"NA/SC")&gt;=2)=TRUE,"NA/SC",IF(AND(F371="",F372="",F373="",F374="")=TRUE,"",IF(COUNTIF(F371:F374,"sim")=4,4,IF(AND(COUNTIF(F371:F374,"NA/SC")=1,COUNTIF(F371:F374,"SIM")=3)=TRUE,4,IF(COUNTIF(F371:F374,"sim")&gt;=3,3,IF(COUNTIF(F371:F374,"sim")&gt;=2,2,IF(COUNTIF(F371:F374,"sim")&gt;=1,1,0)))))))</f>
        <v>2</v>
      </c>
      <c r="H370" s="486"/>
      <c r="I370" s="334"/>
      <c r="J370" s="507"/>
      <c r="K370" s="115"/>
      <c r="L370" s="507"/>
      <c r="M370" s="353" t="str">
        <f>IF(OR(L370="NA/SC",COUNTIF(L371:L374,"NA/SC")&gt;=2)=TRUE,"NA/SC",IF(AND(L371="",L372="",L373="",L374="")=TRUE,"",IF(COUNTIF(L371:L374,"sim")=4,4,IF(AND(COUNTIF(L371:L374,"NA/SC")=1,COUNTIF(L371:L374,"SIM")=3)=TRUE,4,IF(COUNTIF(L371:L374,"sim")&gt;=3,3,IF(COUNTIF(L371:L374,"sim")&gt;=2,2,IF(COUNTIF(L371:L374,"sim")&gt;=1,1,0)))))))</f>
        <v/>
      </c>
      <c r="N370" s="507"/>
      <c r="O370" s="314"/>
      <c r="P370" s="353" t="str">
        <f>IF(OR(N370="NA/SC",COUNTIF(N371:N374,"NA/SC")&gt;=2)=TRUE,"NA/SC",IF(AND(N371="",N372="",N373="",N374="")=TRUE,"",IF(COUNTIF(N371:N374,"sim")=4,4,IF(AND(COUNTIF(N371:N374,"NA/SC")=1,COUNTIF(N371:N374,"SIM")=3)=TRUE,4,IF(COUNTIF(N371:N374,"sim")&gt;=3,3,IF(COUNTIF(N371:N374,"sim")&gt;=2,2,IF(COUNTIF(N371:N374,"sim")&gt;=1,1,0)))))))</f>
        <v/>
      </c>
      <c r="Q370" s="534"/>
      <c r="R370" s="535" t="s">
        <v>1010</v>
      </c>
    </row>
    <row r="371" spans="1:18" ht="109.5" customHeight="1">
      <c r="A371" s="605" t="s">
        <v>1117</v>
      </c>
      <c r="B371" s="243" t="s">
        <v>317</v>
      </c>
      <c r="C371" s="271" t="s">
        <v>1287</v>
      </c>
      <c r="D371" s="918" t="s">
        <v>1830</v>
      </c>
      <c r="E371" s="628" t="s">
        <v>2150</v>
      </c>
      <c r="F371" s="172" t="s">
        <v>2019</v>
      </c>
      <c r="G371" s="147"/>
      <c r="H371" s="487" t="s">
        <v>2296</v>
      </c>
      <c r="I371" s="671" t="s">
        <v>2299</v>
      </c>
      <c r="J371" s="508" t="s">
        <v>2019</v>
      </c>
      <c r="K371" s="116"/>
      <c r="L371" s="508"/>
      <c r="M371" s="355"/>
      <c r="N371" s="508"/>
      <c r="O371" s="172"/>
      <c r="P371" s="355"/>
      <c r="Q371" s="568"/>
      <c r="R371" s="301"/>
    </row>
    <row r="372" spans="1:18" ht="109.5" customHeight="1">
      <c r="A372" s="605" t="s">
        <v>1118</v>
      </c>
      <c r="B372" s="243" t="s">
        <v>1513</v>
      </c>
      <c r="C372" s="271" t="s">
        <v>1288</v>
      </c>
      <c r="D372" s="925"/>
      <c r="E372" s="628" t="s">
        <v>2150</v>
      </c>
      <c r="F372" s="172" t="s">
        <v>2020</v>
      </c>
      <c r="G372" s="147"/>
      <c r="H372" s="487"/>
      <c r="I372" s="671"/>
      <c r="J372" s="508" t="s">
        <v>2020</v>
      </c>
      <c r="K372" s="446"/>
      <c r="L372" s="508"/>
      <c r="M372" s="355"/>
      <c r="N372" s="508"/>
      <c r="O372" s="172"/>
      <c r="P372" s="355"/>
      <c r="Q372" s="536"/>
      <c r="R372" s="301"/>
    </row>
    <row r="373" spans="1:18" ht="109.5" customHeight="1">
      <c r="A373" s="605" t="s">
        <v>1119</v>
      </c>
      <c r="B373" s="243" t="s">
        <v>1514</v>
      </c>
      <c r="C373" s="271" t="s">
        <v>1289</v>
      </c>
      <c r="D373" s="925"/>
      <c r="E373" s="628" t="s">
        <v>2150</v>
      </c>
      <c r="F373" s="172" t="s">
        <v>2019</v>
      </c>
      <c r="G373" s="154"/>
      <c r="H373" s="487" t="s">
        <v>2297</v>
      </c>
      <c r="I373" s="671" t="s">
        <v>2299</v>
      </c>
      <c r="J373" s="508" t="s">
        <v>2019</v>
      </c>
      <c r="K373" s="446"/>
      <c r="L373" s="508"/>
      <c r="M373" s="362"/>
      <c r="N373" s="508"/>
      <c r="O373" s="172"/>
      <c r="P373" s="362"/>
      <c r="Q373" s="536"/>
      <c r="R373" s="301"/>
    </row>
    <row r="374" spans="1:18" ht="109.5" customHeight="1">
      <c r="A374" s="605" t="s">
        <v>1120</v>
      </c>
      <c r="B374" s="268" t="s">
        <v>1515</v>
      </c>
      <c r="C374" s="271" t="s">
        <v>1290</v>
      </c>
      <c r="D374" s="926"/>
      <c r="E374" s="628" t="s">
        <v>2150</v>
      </c>
      <c r="F374" s="172" t="s">
        <v>2020</v>
      </c>
      <c r="G374" s="147"/>
      <c r="H374" s="487"/>
      <c r="I374" s="487" t="s">
        <v>2298</v>
      </c>
      <c r="J374" s="508" t="s">
        <v>2020</v>
      </c>
      <c r="K374" s="446"/>
      <c r="L374" s="508"/>
      <c r="M374" s="355"/>
      <c r="N374" s="508"/>
      <c r="O374" s="172"/>
      <c r="P374" s="355"/>
      <c r="Q374" s="536"/>
      <c r="R374" s="301"/>
    </row>
    <row r="375" spans="1:18" ht="45" customHeight="1">
      <c r="A375" s="607" t="s">
        <v>313</v>
      </c>
      <c r="B375" s="260" t="s">
        <v>315</v>
      </c>
      <c r="C375" s="781"/>
      <c r="D375" s="269"/>
      <c r="E375" s="652"/>
      <c r="F375" s="170"/>
      <c r="G375" s="145">
        <f>IF(F375="NA/SC","NÃO AVALIADO",IF(AND(G377="NA/SC",G381="NA/SC")=TRUE,"NÃO AVALIADO",IF(AND(G377="",G381="")=TRUE,"",IF(AVERAGE(G377,G381)-INT(AVERAGE(G377,G381))&lt;=0.5,INT(AVERAGE(G377,G381)),INT(AVERAGE(G377,G381))+1))))</f>
        <v>1</v>
      </c>
      <c r="H375" s="684"/>
      <c r="I375" s="858"/>
      <c r="J375" s="505"/>
      <c r="K375" s="117"/>
      <c r="L375" s="505"/>
      <c r="M375" s="351" t="str">
        <f>IF(L375="NA/SC","NÃO AVALIADO",IF(AND(M377="NA/SC",M381="NA/SC")=TRUE,"NÃO AVALIADO",IF(AND(M377="",M381="")=TRUE,"",IF(AVERAGE(M377,M381)-INT(AVERAGE(M377,M381))&lt;=0.5,INT(AVERAGE(M377,M381)),INT(AVERAGE(M377,M381))+1))))</f>
        <v/>
      </c>
      <c r="N375" s="505"/>
      <c r="O375" s="170"/>
      <c r="P375" s="351" t="str">
        <f>IF(N375="NA/SC","NÃO AVALIADO",IF(AND(P377="NA/SC",P381="NA/SC")=TRUE,"NÃO AVALIADO",IF(AND(P377="",P381="")=TRUE,"",IF(AVERAGE(P377,P381)-INT(AVERAGE(P377,P381))&lt;=0.5,INT(AVERAGE(P377,P381)),INT(AVERAGE(P377,P381))+1))))</f>
        <v/>
      </c>
      <c r="Q375" s="570"/>
      <c r="R375" s="532" t="s">
        <v>1001</v>
      </c>
    </row>
    <row r="376" spans="1:18" ht="21">
      <c r="A376" s="605" t="s">
        <v>85</v>
      </c>
      <c r="B376" s="270" t="s">
        <v>86</v>
      </c>
      <c r="C376" s="271"/>
      <c r="D376" s="272"/>
      <c r="E376" s="641"/>
      <c r="F376" s="171"/>
      <c r="G376" s="146"/>
      <c r="H376" s="487"/>
      <c r="I376" s="859"/>
      <c r="J376" s="506"/>
      <c r="K376" s="68"/>
      <c r="L376" s="506"/>
      <c r="M376" s="358"/>
      <c r="N376" s="506"/>
      <c r="O376" s="171"/>
      <c r="P376" s="358"/>
      <c r="Q376" s="536"/>
      <c r="R376" s="301"/>
    </row>
    <row r="377" spans="1:18" ht="45" customHeight="1">
      <c r="A377" s="608" t="s">
        <v>170</v>
      </c>
      <c r="B377" s="264" t="s">
        <v>108</v>
      </c>
      <c r="C377" s="265"/>
      <c r="D377" s="273"/>
      <c r="E377" s="635"/>
      <c r="F377" s="314"/>
      <c r="G377" s="151">
        <f>IF(OR(F377="NA/SC",COUNTIF(F378:F380,"NA/SC")&gt;=2)=TRUE,"NA/SC",IF(AND(F378="",F379="",F380="")=TRUE,"",IF(COUNTIF(F378:F380,"sim")=3,4,IF(AND(F378="SIM",F380="SIM",F379="NA/SC")=TRUE,4,IF(AND(F378="SIM",F380="SIM")=TRUE,3,IF(AND(F378="SIM",F379="SIM")=TRUE,2,IF(COUNTIF(F378:F380,"sim")&gt;=1,1,0)))))))</f>
        <v>2</v>
      </c>
      <c r="H377" s="484"/>
      <c r="I377" s="860"/>
      <c r="J377" s="507"/>
      <c r="K377" s="69"/>
      <c r="L377" s="507"/>
      <c r="M377" s="359" t="str">
        <f>IF(OR(L377="NA/SC",COUNTIF(L378:L380,"NA/SC")&gt;=2)=TRUE,"NA/SC",IF(AND(L378="",L379="",L380="")=TRUE,"",IF(COUNTIF(L378:L380,"sim")=3,4,IF(AND(L378="SIM",L380="SIM",L379="NA/SC")=TRUE,4,IF(AND(L378="SIM",L380="SIM")=TRUE,3,IF(AND(L378="SIM",L379="SIM")=TRUE,2,IF(COUNTIF(L378:L380,"sim")&gt;=1,1,0)))))))</f>
        <v/>
      </c>
      <c r="N377" s="507"/>
      <c r="O377" s="314"/>
      <c r="P377" s="359" t="str">
        <f>IF(OR(N377="NA/SC",COUNTIF(N378:N380,"NA/SC")&gt;=2)=TRUE,"NA/SC",IF(AND(N378="",N379="",N380="")=TRUE,"",IF(COUNTIF(N378:N380,"sim")=3,4,IF(AND(N378="SIM",N380="SIM",N379="NA/SC")=TRUE,4,IF(AND(N378="SIM",N380="SIM")=TRUE,3,IF(AND(N378="SIM",N379="SIM")=TRUE,2,IF(COUNTIF(N378:N380,"sim")&gt;=1,1,0)))))))</f>
        <v/>
      </c>
      <c r="Q377" s="534"/>
      <c r="R377" s="535" t="s">
        <v>1002</v>
      </c>
    </row>
    <row r="378" spans="1:18" ht="409.5">
      <c r="A378" s="605" t="s">
        <v>615</v>
      </c>
      <c r="B378" s="268" t="s">
        <v>1516</v>
      </c>
      <c r="C378" s="271" t="s">
        <v>1291</v>
      </c>
      <c r="D378" s="918" t="s">
        <v>1868</v>
      </c>
      <c r="E378" s="628" t="s">
        <v>2150</v>
      </c>
      <c r="F378" s="172" t="s">
        <v>2019</v>
      </c>
      <c r="G378" s="147"/>
      <c r="H378" s="814" t="s">
        <v>2300</v>
      </c>
      <c r="I378" s="671" t="s">
        <v>2301</v>
      </c>
      <c r="J378" s="508" t="s">
        <v>2019</v>
      </c>
      <c r="K378" s="67"/>
      <c r="L378" s="508"/>
      <c r="M378" s="355"/>
      <c r="N378" s="508"/>
      <c r="O378" s="172"/>
      <c r="P378" s="355"/>
      <c r="Q378" s="538"/>
      <c r="R378" s="301"/>
    </row>
    <row r="379" spans="1:18" ht="60">
      <c r="A379" s="605" t="s">
        <v>616</v>
      </c>
      <c r="B379" s="274" t="s">
        <v>316</v>
      </c>
      <c r="C379" s="271" t="s">
        <v>1292</v>
      </c>
      <c r="D379" s="925"/>
      <c r="E379" s="628" t="s">
        <v>2150</v>
      </c>
      <c r="F379" s="172" t="s">
        <v>2019</v>
      </c>
      <c r="G379" s="147"/>
      <c r="H379" s="814" t="s">
        <v>2300</v>
      </c>
      <c r="I379" s="671" t="s">
        <v>2301</v>
      </c>
      <c r="J379" s="508" t="s">
        <v>2019</v>
      </c>
      <c r="K379" s="67"/>
      <c r="L379" s="508"/>
      <c r="M379" s="355"/>
      <c r="N379" s="508"/>
      <c r="O379" s="172"/>
      <c r="P379" s="355"/>
      <c r="Q379" s="536"/>
      <c r="R379" s="301"/>
    </row>
    <row r="380" spans="1:18" ht="409.5">
      <c r="A380" s="605" t="s">
        <v>617</v>
      </c>
      <c r="B380" s="275" t="s">
        <v>1121</v>
      </c>
      <c r="C380" s="271" t="s">
        <v>1293</v>
      </c>
      <c r="D380" s="926"/>
      <c r="E380" s="628" t="s">
        <v>2150</v>
      </c>
      <c r="F380" s="172" t="s">
        <v>2020</v>
      </c>
      <c r="G380" s="147"/>
      <c r="H380" s="487"/>
      <c r="I380" s="335"/>
      <c r="J380" s="508" t="s">
        <v>2020</v>
      </c>
      <c r="K380" s="113"/>
      <c r="L380" s="508"/>
      <c r="M380" s="355"/>
      <c r="N380" s="508"/>
      <c r="O380" s="172"/>
      <c r="P380" s="355"/>
      <c r="Q380" s="568"/>
      <c r="R380" s="301"/>
    </row>
    <row r="381" spans="1:18" ht="45" customHeight="1">
      <c r="A381" s="608" t="s">
        <v>171</v>
      </c>
      <c r="B381" s="264" t="s">
        <v>111</v>
      </c>
      <c r="C381" s="265"/>
      <c r="D381" s="273"/>
      <c r="E381" s="635"/>
      <c r="F381" s="314"/>
      <c r="G381" s="149">
        <f>IF(OR(F381="NA/SC",COUNTIF(F382:F385,"NA/SC")&gt;=2)=TRUE,"NA/SC",IF(AND(F382="",F383="",F384="",F385="")=TRUE,"",IF(COUNTIF(F382:F385,"sim")=4,4,IF(AND(COUNTIF(F382:F385,"NA/SC")=1,COUNTIF(F382:F385,"SIM")=3)=TRUE,4,IF(COUNTIF(F382:F385,"sim")&gt;=3,3,IF(COUNTIF(F382:F385,"sim")&gt;=2,2,IF(COUNTIF(F382:F385,"sim")&gt;=1,1,0)))))))</f>
        <v>0</v>
      </c>
      <c r="H381" s="484"/>
      <c r="I381" s="861"/>
      <c r="J381" s="507"/>
      <c r="K381" s="118"/>
      <c r="L381" s="507"/>
      <c r="M381" s="353" t="str">
        <f>IF(OR(L381="NA/SC",COUNTIF(L382:L385,"NA/SC")&gt;=2)=TRUE,"NA/SC",IF(AND(L382="",L383="",L384="",L385="")=TRUE,"",IF(COUNTIF(L382:L385,"sim")=4,4,IF(AND(COUNTIF(L382:L385,"NA/SC")=1,COUNTIF(L382:L385,"SIM")=3)=TRUE,4,IF(COUNTIF(L382:L385,"sim")&gt;=3,3,IF(COUNTIF(L382:L385,"sim")&gt;=2,2,IF(COUNTIF(L382:L385,"sim")&gt;=1,1,0)))))))</f>
        <v/>
      </c>
      <c r="N381" s="507"/>
      <c r="O381" s="314"/>
      <c r="P381" s="353" t="str">
        <f>IF(OR(N381="NA/SC",COUNTIF(N382:N385,"NA/SC")&gt;=2)=TRUE,"NA/SC",IF(AND(N382="",N383="",N384="",N385="")=TRUE,"",IF(COUNTIF(N382:N385,"sim")=4,4,IF(AND(COUNTIF(N382:N385,"NA/SC")=1,COUNTIF(N382:N385,"SIM")=3)=TRUE,4,IF(COUNTIF(N382:N385,"sim")&gt;=3,3,IF(COUNTIF(N382:N385,"sim")&gt;=2,2,IF(COUNTIF(N382:N385,"sim")&gt;=1,1,0)))))))</f>
        <v/>
      </c>
      <c r="Q381" s="534"/>
      <c r="R381" s="535" t="s">
        <v>1003</v>
      </c>
    </row>
    <row r="382" spans="1:18" ht="154.5" customHeight="1">
      <c r="A382" s="605" t="s">
        <v>895</v>
      </c>
      <c r="B382" s="243" t="s">
        <v>1517</v>
      </c>
      <c r="C382" s="271" t="s">
        <v>1294</v>
      </c>
      <c r="D382" s="918" t="s">
        <v>1831</v>
      </c>
      <c r="E382" s="628" t="s">
        <v>2150</v>
      </c>
      <c r="F382" s="172" t="s">
        <v>2020</v>
      </c>
      <c r="G382" s="147"/>
      <c r="H382" s="487"/>
      <c r="I382" s="805" t="s">
        <v>2302</v>
      </c>
      <c r="J382" s="508" t="s">
        <v>2020</v>
      </c>
      <c r="K382" s="113"/>
      <c r="L382" s="508"/>
      <c r="M382" s="355"/>
      <c r="N382" s="508"/>
      <c r="O382" s="172"/>
      <c r="P382" s="355"/>
      <c r="Q382" s="571"/>
      <c r="R382" s="301"/>
    </row>
    <row r="383" spans="1:18" ht="109.5" customHeight="1">
      <c r="A383" s="605" t="s">
        <v>896</v>
      </c>
      <c r="B383" s="243" t="s">
        <v>1518</v>
      </c>
      <c r="C383" s="271" t="s">
        <v>1294</v>
      </c>
      <c r="D383" s="925"/>
      <c r="E383" s="628" t="s">
        <v>2150</v>
      </c>
      <c r="F383" s="172" t="s">
        <v>2020</v>
      </c>
      <c r="G383" s="147"/>
      <c r="H383" s="487"/>
      <c r="I383" s="335"/>
      <c r="J383" s="508" t="s">
        <v>2020</v>
      </c>
      <c r="K383" s="113"/>
      <c r="L383" s="508"/>
      <c r="M383" s="355"/>
      <c r="N383" s="508"/>
      <c r="O383" s="172"/>
      <c r="P383" s="355"/>
      <c r="Q383" s="571"/>
      <c r="R383" s="301"/>
    </row>
    <row r="384" spans="1:18" ht="109.5" customHeight="1">
      <c r="A384" s="605" t="s">
        <v>897</v>
      </c>
      <c r="B384" s="243" t="s">
        <v>1519</v>
      </c>
      <c r="C384" s="271" t="s">
        <v>1295</v>
      </c>
      <c r="D384" s="925"/>
      <c r="E384" s="628" t="s">
        <v>2150</v>
      </c>
      <c r="F384" s="172" t="s">
        <v>2020</v>
      </c>
      <c r="G384" s="154"/>
      <c r="H384" s="487"/>
      <c r="I384" s="335"/>
      <c r="J384" s="508" t="s">
        <v>2020</v>
      </c>
      <c r="K384" s="113"/>
      <c r="L384" s="508"/>
      <c r="M384" s="362"/>
      <c r="N384" s="508"/>
      <c r="O384" s="172"/>
      <c r="P384" s="362"/>
      <c r="Q384" s="571"/>
      <c r="R384" s="301"/>
    </row>
    <row r="385" spans="1:18" ht="109.5" customHeight="1">
      <c r="A385" s="605" t="s">
        <v>898</v>
      </c>
      <c r="B385" s="243" t="s">
        <v>1520</v>
      </c>
      <c r="C385" s="271" t="s">
        <v>1296</v>
      </c>
      <c r="D385" s="926"/>
      <c r="E385" s="628" t="s">
        <v>2150</v>
      </c>
      <c r="F385" s="172" t="s">
        <v>2020</v>
      </c>
      <c r="G385" s="147"/>
      <c r="H385" s="487"/>
      <c r="I385" s="335"/>
      <c r="J385" s="508" t="s">
        <v>2020</v>
      </c>
      <c r="K385" s="113"/>
      <c r="L385" s="508"/>
      <c r="M385" s="355"/>
      <c r="N385" s="508"/>
      <c r="O385" s="172"/>
      <c r="P385" s="355"/>
      <c r="Q385" s="571"/>
      <c r="R385" s="301"/>
    </row>
    <row r="386" spans="1:18" ht="45" customHeight="1">
      <c r="A386" s="607" t="s">
        <v>281</v>
      </c>
      <c r="B386" s="260" t="s">
        <v>113</v>
      </c>
      <c r="C386" s="781"/>
      <c r="D386" s="269"/>
      <c r="E386" s="652"/>
      <c r="F386" s="170"/>
      <c r="G386" s="145">
        <f>IF(F386="NA/SC","NÃO AVALIADO",IF(OR(AND(G388="NA/SC",G398="NA/SC")=TRUE,AND(G388="NA/SC",G403="NA/SC")=TRUE,AND(G398="NA/SC",G403="NA/SC")=TRUE)=TRUE,"NÃO AVALIADO",IF(AND(G388="",G398="",G403="")=TRUE,"",IF(AVERAGE(G388,G398,G403)-INT(AVERAGE(G388,G398,G403))&lt;=0.5,INT(AVERAGE(G388,G398,G403)),INT(AVERAGE(G388,G398,G403))+1))))</f>
        <v>2</v>
      </c>
      <c r="H386" s="684"/>
      <c r="I386" s="858"/>
      <c r="J386" s="505"/>
      <c r="K386" s="117"/>
      <c r="L386" s="505"/>
      <c r="M386" s="351" t="str">
        <f>IF(L386="NA/SC","NÃO AVALIADO",IF(OR(AND(M388="NA/SC",M398="NA/SC")=TRUE,AND(M388="NA/SC",M403="NA/SC")=TRUE,AND(M398="NA/SC",M403="NA/SC")=TRUE)=TRUE,"NÃO AVALIADO",IF(AND(M388="",M398="",M403="")=TRUE,"",IF(AVERAGE(M388,M398,M403)-INT(AVERAGE(M388,M398,M403))&lt;=0.5,INT(AVERAGE(M388,M398,M403)),INT(AVERAGE(M388,M398,M403))+1))))</f>
        <v/>
      </c>
      <c r="N386" s="505"/>
      <c r="O386" s="170"/>
      <c r="P386" s="351" t="str">
        <f>IF(N386="NA/SC","NÃO AVALIADO",IF(OR(AND(P388="NA/SC",P398="NA/SC")=TRUE,AND(P388="NA/SC",P403="NA/SC")=TRUE,AND(P398="NA/SC",P403="NA/SC")=TRUE)=TRUE,"NÃO AVALIADO",IF(AND(P388="",P398="",P403="")=TRUE,"",IF(AVERAGE(P388,P398,P403)-INT(AVERAGE(P388,P398,P403))&lt;=0.5,INT(AVERAGE(P388,P398,P403)),INT(AVERAGE(P388,P398,P403))+1))))</f>
        <v/>
      </c>
      <c r="Q386" s="570"/>
      <c r="R386" s="532" t="s">
        <v>1004</v>
      </c>
    </row>
    <row r="387" spans="1:18" ht="21">
      <c r="A387" s="605" t="s">
        <v>85</v>
      </c>
      <c r="B387" s="270" t="s">
        <v>86</v>
      </c>
      <c r="C387" s="768"/>
      <c r="D387" s="276"/>
      <c r="E387" s="641"/>
      <c r="F387" s="177"/>
      <c r="G387" s="159"/>
      <c r="H387" s="707"/>
      <c r="I387" s="338"/>
      <c r="J387" s="514"/>
      <c r="K387" s="119"/>
      <c r="L387" s="514"/>
      <c r="M387" s="367"/>
      <c r="N387" s="514"/>
      <c r="O387" s="177"/>
      <c r="P387" s="367"/>
      <c r="Q387" s="568"/>
      <c r="R387" s="301"/>
    </row>
    <row r="388" spans="1:18" ht="57" customHeight="1">
      <c r="A388" s="608" t="s">
        <v>176</v>
      </c>
      <c r="B388" s="264" t="s">
        <v>1226</v>
      </c>
      <c r="C388" s="767"/>
      <c r="D388" s="266"/>
      <c r="E388" s="647"/>
      <c r="F388" s="314"/>
      <c r="G388" s="151">
        <f>IF(OR(F388="NA/SC",COUNTIF(F382:F397,"NA/SC")&gt;=2)=TRUE,"NA/SC",IF(AND(F389="",F390="",F391="",F392="",F393="",F394="",F395="",F396="",F397="")=TRUE,"",IF(COUNTIF(F389:F397,"sim")=9,4,IF(AND(F393="Sim",F395="Sim",F396="Sim",COUNTIF(F389:F397,"NA/SC")=1,COUNTIF(F389:F397,"sim")&gt;=8),4,IF(AND(F393="Sim",F395="Sim",F396="Sim",COUNTIF(F389:F397,"sim")&gt;=7),3,IF(COUNTIF(F389:F397,"sim")&gt;=5,2,IF(COUNTIF(F389:F397,"Sim")&gt;=3,1,0)))))))</f>
        <v>2</v>
      </c>
      <c r="H388" s="706"/>
      <c r="I388" s="860"/>
      <c r="J388" s="507"/>
      <c r="K388" s="69"/>
      <c r="L388" s="507"/>
      <c r="M388" s="359" t="str">
        <f>IF(OR(L388="NA/SC",COUNTIF(L382:L397,"NA/SC")&gt;=2)=TRUE,"NA/SC",IF(AND(L389="",L390="",L391="",L392="",L393="",L394="",L395="",L396="",L397="")=TRUE,"",IF(COUNTIF(L389:L397,"sim")=9,4,IF(AND(L393="Sim",L395="Sim",L396="Sim",COUNTIF(L389:L397,"NA/SC")=1,COUNTIF(L389:L397,"sim")&gt;=8),4,IF(AND(L393="Sim",L395="Sim",L396="Sim",COUNTIF(L389:L397,"sim")&gt;=7),3,IF(COUNTIF(L389:L397,"sim")&gt;=5,2,IF(COUNTIF(L389:L397,"Sim")&gt;=3,1,0)))))))</f>
        <v/>
      </c>
      <c r="N388" s="507"/>
      <c r="O388" s="314"/>
      <c r="P388" s="359" t="str">
        <f>IF(OR(N388="NA/SC",COUNTIF(N382:N397,"NA/SC")&gt;=2)=TRUE,"NA/SC",IF(AND(N389="",N390="",N391="",N392="",N393="",N394="",N395="",N396="",N397="")=TRUE,"",IF(COUNTIF(N389:N397,"sim")=9,4,IF(AND(N393="Sim",N395="Sim",N396="Sim",COUNTIF(N389:N397,"NA/SC")=1,COUNTIF(N389:N397,"sim")&gt;=8),4,IF(AND(N393="Sim",N395="Sim",N396="Sim",COUNTIF(N389:N397,"sim")&gt;=7),3,IF(COUNTIF(N389:N397,"sim")&gt;=5,2,IF(COUNTIF(N389:N397,"Sim")&gt;=3,1,0)))))))</f>
        <v/>
      </c>
      <c r="Q388" s="534"/>
      <c r="R388" s="535" t="s">
        <v>1005</v>
      </c>
    </row>
    <row r="389" spans="1:18" ht="109.5" customHeight="1">
      <c r="A389" s="605" t="s">
        <v>899</v>
      </c>
      <c r="B389" s="243" t="s">
        <v>1521</v>
      </c>
      <c r="C389" s="271" t="s">
        <v>1297</v>
      </c>
      <c r="D389" s="918" t="s">
        <v>1869</v>
      </c>
      <c r="E389" s="628" t="s">
        <v>2150</v>
      </c>
      <c r="F389" s="172" t="s">
        <v>2019</v>
      </c>
      <c r="G389" s="147"/>
      <c r="H389" s="815" t="s">
        <v>2303</v>
      </c>
      <c r="I389" s="671" t="s">
        <v>2513</v>
      </c>
      <c r="J389" s="508" t="s">
        <v>2019</v>
      </c>
      <c r="K389" s="67"/>
      <c r="L389" s="508"/>
      <c r="M389" s="355"/>
      <c r="N389" s="508"/>
      <c r="O389" s="172"/>
      <c r="P389" s="355"/>
      <c r="Q389" s="536"/>
      <c r="R389" s="301"/>
    </row>
    <row r="390" spans="1:18" ht="109.5" customHeight="1">
      <c r="A390" s="605" t="s">
        <v>900</v>
      </c>
      <c r="B390" s="243" t="s">
        <v>1522</v>
      </c>
      <c r="C390" s="271" t="s">
        <v>1297</v>
      </c>
      <c r="D390" s="925"/>
      <c r="E390" s="628" t="s">
        <v>2150</v>
      </c>
      <c r="F390" s="172" t="s">
        <v>2019</v>
      </c>
      <c r="G390" s="160"/>
      <c r="H390" s="816" t="s">
        <v>2304</v>
      </c>
      <c r="I390" s="671" t="s">
        <v>2514</v>
      </c>
      <c r="J390" s="508" t="s">
        <v>2019</v>
      </c>
      <c r="K390" s="67"/>
      <c r="L390" s="508"/>
      <c r="M390" s="368"/>
      <c r="N390" s="508"/>
      <c r="O390" s="172"/>
      <c r="P390" s="368"/>
      <c r="Q390" s="536"/>
      <c r="R390" s="301"/>
    </row>
    <row r="391" spans="1:18" ht="109.5" customHeight="1">
      <c r="A391" s="605" t="s">
        <v>901</v>
      </c>
      <c r="B391" s="243" t="s">
        <v>1523</v>
      </c>
      <c r="C391" s="271" t="s">
        <v>1297</v>
      </c>
      <c r="D391" s="925"/>
      <c r="E391" s="628" t="s">
        <v>2150</v>
      </c>
      <c r="F391" s="172" t="s">
        <v>2019</v>
      </c>
      <c r="G391" s="147"/>
      <c r="H391" s="816" t="s">
        <v>2304</v>
      </c>
      <c r="I391" s="671" t="s">
        <v>2514</v>
      </c>
      <c r="J391" s="508" t="s">
        <v>2019</v>
      </c>
      <c r="K391" s="67"/>
      <c r="L391" s="508"/>
      <c r="M391" s="355"/>
      <c r="N391" s="508"/>
      <c r="O391" s="172"/>
      <c r="P391" s="355"/>
      <c r="Q391" s="536"/>
      <c r="R391" s="301"/>
    </row>
    <row r="392" spans="1:18" ht="109.5" customHeight="1">
      <c r="A392" s="605" t="s">
        <v>913</v>
      </c>
      <c r="B392" s="243" t="s">
        <v>1524</v>
      </c>
      <c r="C392" s="271" t="s">
        <v>1297</v>
      </c>
      <c r="D392" s="925"/>
      <c r="E392" s="628" t="s">
        <v>2150</v>
      </c>
      <c r="F392" s="172" t="s">
        <v>2020</v>
      </c>
      <c r="G392" s="147"/>
      <c r="H392" s="485"/>
      <c r="I392" s="333"/>
      <c r="J392" s="508" t="s">
        <v>2020</v>
      </c>
      <c r="K392" s="114"/>
      <c r="L392" s="508"/>
      <c r="M392" s="355"/>
      <c r="N392" s="508"/>
      <c r="O392" s="172"/>
      <c r="P392" s="355"/>
      <c r="Q392" s="569"/>
      <c r="R392" s="301"/>
    </row>
    <row r="393" spans="1:18" ht="109.5" customHeight="1">
      <c r="A393" s="605" t="s">
        <v>914</v>
      </c>
      <c r="B393" s="243" t="s">
        <v>1525</v>
      </c>
      <c r="C393" s="271" t="s">
        <v>1297</v>
      </c>
      <c r="D393" s="925"/>
      <c r="E393" s="628" t="s">
        <v>2150</v>
      </c>
      <c r="F393" s="172" t="s">
        <v>2020</v>
      </c>
      <c r="G393" s="158"/>
      <c r="H393" s="485"/>
      <c r="I393" s="671"/>
      <c r="J393" s="508" t="s">
        <v>2020</v>
      </c>
      <c r="K393" s="67"/>
      <c r="L393" s="508"/>
      <c r="M393" s="366"/>
      <c r="N393" s="508"/>
      <c r="O393" s="172"/>
      <c r="P393" s="366"/>
      <c r="Q393" s="536"/>
      <c r="R393" s="301"/>
    </row>
    <row r="394" spans="1:18" ht="109.5" customHeight="1">
      <c r="A394" s="605" t="s">
        <v>915</v>
      </c>
      <c r="B394" s="243" t="s">
        <v>1526</v>
      </c>
      <c r="C394" s="271" t="s">
        <v>1297</v>
      </c>
      <c r="D394" s="925"/>
      <c r="E394" s="628" t="s">
        <v>2150</v>
      </c>
      <c r="F394" s="172" t="s">
        <v>2020</v>
      </c>
      <c r="G394" s="158"/>
      <c r="H394" s="485"/>
      <c r="I394" s="325"/>
      <c r="J394" s="508" t="s">
        <v>2020</v>
      </c>
      <c r="K394" s="101"/>
      <c r="L394" s="508"/>
      <c r="M394" s="366"/>
      <c r="N394" s="508"/>
      <c r="O394" s="172"/>
      <c r="P394" s="366"/>
      <c r="Q394" s="568"/>
      <c r="R394" s="301"/>
    </row>
    <row r="395" spans="1:18" ht="109.5" customHeight="1">
      <c r="A395" s="605" t="s">
        <v>916</v>
      </c>
      <c r="B395" s="243" t="s">
        <v>1527</v>
      </c>
      <c r="C395" s="271" t="s">
        <v>1297</v>
      </c>
      <c r="D395" s="925"/>
      <c r="E395" s="628" t="s">
        <v>2150</v>
      </c>
      <c r="F395" s="172" t="s">
        <v>2019</v>
      </c>
      <c r="G395" s="158"/>
      <c r="H395" s="487" t="s">
        <v>2305</v>
      </c>
      <c r="I395" s="671" t="s">
        <v>2308</v>
      </c>
      <c r="J395" s="508" t="s">
        <v>2019</v>
      </c>
      <c r="K395" s="67"/>
      <c r="L395" s="508"/>
      <c r="M395" s="366"/>
      <c r="N395" s="508"/>
      <c r="O395" s="172"/>
      <c r="P395" s="366"/>
      <c r="Q395" s="536"/>
      <c r="R395" s="301"/>
    </row>
    <row r="396" spans="1:18" ht="109.5" customHeight="1">
      <c r="A396" s="605" t="s">
        <v>917</v>
      </c>
      <c r="B396" s="243" t="s">
        <v>1528</v>
      </c>
      <c r="C396" s="271" t="s">
        <v>1297</v>
      </c>
      <c r="D396" s="925"/>
      <c r="E396" s="628" t="s">
        <v>2150</v>
      </c>
      <c r="F396" s="172" t="s">
        <v>2019</v>
      </c>
      <c r="G396" s="160"/>
      <c r="H396" s="804" t="s">
        <v>2306</v>
      </c>
      <c r="I396" s="670" t="s">
        <v>2309</v>
      </c>
      <c r="J396" s="508" t="s">
        <v>2019</v>
      </c>
      <c r="K396" s="103"/>
      <c r="L396" s="508"/>
      <c r="M396" s="368"/>
      <c r="N396" s="508"/>
      <c r="O396" s="172"/>
      <c r="P396" s="368"/>
      <c r="Q396" s="546"/>
      <c r="R396" s="301"/>
    </row>
    <row r="397" spans="1:18" ht="109.5" customHeight="1">
      <c r="A397" s="605" t="s">
        <v>918</v>
      </c>
      <c r="B397" s="243" t="s">
        <v>1529</v>
      </c>
      <c r="C397" s="271" t="s">
        <v>1297</v>
      </c>
      <c r="D397" s="926"/>
      <c r="E397" s="628" t="s">
        <v>2150</v>
      </c>
      <c r="F397" s="172" t="s">
        <v>2019</v>
      </c>
      <c r="G397" s="160"/>
      <c r="H397" s="487" t="s">
        <v>2307</v>
      </c>
      <c r="I397" s="671" t="s">
        <v>2310</v>
      </c>
      <c r="J397" s="508" t="s">
        <v>2019</v>
      </c>
      <c r="K397" s="67"/>
      <c r="L397" s="508"/>
      <c r="M397" s="368"/>
      <c r="N397" s="508"/>
      <c r="O397" s="172"/>
      <c r="P397" s="368"/>
      <c r="Q397" s="536"/>
      <c r="R397" s="301"/>
    </row>
    <row r="398" spans="1:18" ht="45" customHeight="1">
      <c r="A398" s="608" t="s">
        <v>178</v>
      </c>
      <c r="B398" s="264" t="s">
        <v>116</v>
      </c>
      <c r="C398" s="767"/>
      <c r="D398" s="266"/>
      <c r="E398" s="817"/>
      <c r="F398" s="314"/>
      <c r="G398" s="149">
        <f>IF(OR(F398="NA/SC",COUNTIF(F399:F402,"NA/SC")&gt;=2)=TRUE,"NA/SC",IF(AND(F399="",F400="",F401="",F402="")=TRUE,"",IF(COUNTIF(F399:F402,"sim")=4,4,IF(AND(COUNTIF(F399:F402,"NA/SC")=1,COUNTIF(F399:F402,"SIM")=3)=TRUE,4,IF(COUNTIF(F399:F402,"sim")&gt;=3,3,IF(COUNTIF(F399:F402,"sim")&gt;=2,2,IF(COUNTIF(F399:F402,"sim")&gt;=1,1,0)))))))</f>
        <v>1</v>
      </c>
      <c r="H398" s="706"/>
      <c r="I398" s="860"/>
      <c r="J398" s="507"/>
      <c r="K398" s="69"/>
      <c r="L398" s="507"/>
      <c r="M398" s="353" t="str">
        <f>IF(OR(L398="NA/SC",COUNTIF(L399:L402,"NA/SC")&gt;=2)=TRUE,"NA/SC",IF(AND(L399="",L400="",L401="",L402="")=TRUE,"",IF(COUNTIF(L399:L402,"sim")=4,4,IF(AND(COUNTIF(L399:L402,"NA/SC")=1,COUNTIF(L399:L402,"SIM")=3)=TRUE,4,IF(COUNTIF(L399:L402,"sim")&gt;=3,3,IF(COUNTIF(L399:L402,"sim")&gt;=2,2,IF(COUNTIF(L399:L402,"sim")&gt;=1,1,0)))))))</f>
        <v/>
      </c>
      <c r="N398" s="507"/>
      <c r="O398" s="314"/>
      <c r="P398" s="353" t="str">
        <f>IF(OR(N398="NA/SC",COUNTIF(N399:N402,"NA/SC")&gt;=2)=TRUE,"NA/SC",IF(AND(N399="",N400="",N401="",N402="")=TRUE,"",IF(COUNTIF(N399:N402,"sim")=4,4,IF(AND(COUNTIF(N399:N402,"NA/SC")=1,COUNTIF(N399:N402,"SIM")=3)=TRUE,4,IF(COUNTIF(N399:N402,"sim")&gt;=3,3,IF(COUNTIF(N399:N402,"sim")&gt;=2,2,IF(COUNTIF(N399:N402,"sim")&gt;=1,1,0)))))))</f>
        <v/>
      </c>
      <c r="Q398" s="534"/>
      <c r="R398" s="535" t="s">
        <v>1006</v>
      </c>
    </row>
    <row r="399" spans="1:18" ht="109.5" customHeight="1">
      <c r="A399" s="605" t="s">
        <v>902</v>
      </c>
      <c r="B399" s="243" t="s">
        <v>1530</v>
      </c>
      <c r="C399" s="271" t="s">
        <v>1298</v>
      </c>
      <c r="D399" s="918" t="s">
        <v>1798</v>
      </c>
      <c r="E399" s="628" t="s">
        <v>2150</v>
      </c>
      <c r="F399" s="172" t="s">
        <v>2020</v>
      </c>
      <c r="G399" s="147"/>
      <c r="H399" s="485"/>
      <c r="I399" s="671"/>
      <c r="J399" s="508" t="s">
        <v>2020</v>
      </c>
      <c r="K399" s="67"/>
      <c r="L399" s="508"/>
      <c r="M399" s="355"/>
      <c r="N399" s="508"/>
      <c r="O399" s="172"/>
      <c r="P399" s="355"/>
      <c r="Q399" s="536"/>
      <c r="R399" s="301"/>
    </row>
    <row r="400" spans="1:18" ht="109.5" customHeight="1">
      <c r="A400" s="605" t="s">
        <v>903</v>
      </c>
      <c r="B400" s="243" t="s">
        <v>1531</v>
      </c>
      <c r="C400" s="271" t="s">
        <v>1298</v>
      </c>
      <c r="D400" s="925"/>
      <c r="E400" s="628" t="s">
        <v>2150</v>
      </c>
      <c r="F400" s="172" t="s">
        <v>2019</v>
      </c>
      <c r="G400" s="147"/>
      <c r="H400" s="487" t="s">
        <v>2311</v>
      </c>
      <c r="I400" s="671" t="s">
        <v>2313</v>
      </c>
      <c r="J400" s="508" t="s">
        <v>2019</v>
      </c>
      <c r="K400" s="67"/>
      <c r="L400" s="508"/>
      <c r="M400" s="355"/>
      <c r="N400" s="508"/>
      <c r="O400" s="172"/>
      <c r="P400" s="355"/>
      <c r="Q400" s="536"/>
      <c r="R400" s="301"/>
    </row>
    <row r="401" spans="1:18" ht="109.5" customHeight="1">
      <c r="A401" s="605" t="s">
        <v>904</v>
      </c>
      <c r="B401" s="243" t="s">
        <v>1532</v>
      </c>
      <c r="C401" s="768" t="s">
        <v>1298</v>
      </c>
      <c r="D401" s="925"/>
      <c r="E401" s="628" t="s">
        <v>2150</v>
      </c>
      <c r="F401" s="172" t="s">
        <v>2020</v>
      </c>
      <c r="G401" s="154"/>
      <c r="H401" s="489"/>
      <c r="I401" s="854"/>
      <c r="J401" s="508" t="s">
        <v>2020</v>
      </c>
      <c r="K401" s="103"/>
      <c r="L401" s="508"/>
      <c r="M401" s="362"/>
      <c r="N401" s="508"/>
      <c r="O401" s="172"/>
      <c r="P401" s="362"/>
      <c r="Q401" s="546"/>
      <c r="R401" s="301"/>
    </row>
    <row r="402" spans="1:18" ht="109.5" customHeight="1">
      <c r="A402" s="605" t="s">
        <v>905</v>
      </c>
      <c r="B402" s="243" t="s">
        <v>1533</v>
      </c>
      <c r="C402" s="768" t="s">
        <v>1299</v>
      </c>
      <c r="D402" s="926"/>
      <c r="E402" s="628" t="s">
        <v>2150</v>
      </c>
      <c r="F402" s="172" t="s">
        <v>2251</v>
      </c>
      <c r="G402" s="147"/>
      <c r="H402" s="489"/>
      <c r="I402" s="714" t="s">
        <v>2312</v>
      </c>
      <c r="J402" s="508" t="s">
        <v>2251</v>
      </c>
      <c r="K402" s="67"/>
      <c r="L402" s="508"/>
      <c r="M402" s="355"/>
      <c r="N402" s="508"/>
      <c r="O402" s="172"/>
      <c r="P402" s="355"/>
      <c r="Q402" s="536"/>
      <c r="R402" s="301"/>
    </row>
    <row r="403" spans="1:18" ht="45" customHeight="1">
      <c r="A403" s="608" t="s">
        <v>180</v>
      </c>
      <c r="B403" s="264" t="s">
        <v>1227</v>
      </c>
      <c r="C403" s="769"/>
      <c r="D403" s="277"/>
      <c r="E403" s="818"/>
      <c r="F403" s="314"/>
      <c r="G403" s="152">
        <f>IF(OR(F403="NA/SC",COUNTIF(F404:F411,"NA/SC")&gt;=2)=TRUE,"NA/SC",IF(AND(F404="",F405="",F406="",F407="",F408="",F409="",F410="",F411="")=TRUE,"",IF(COUNTIF(F404:F411,"sim")=8,4,IF(AND(COUNTIF(F404:F411,"NA/SC")=1,COUNTIF(F404:F411,"SIM")=7)=TRUE,4,IF(COUNTIF(F404:F411,"sim")&gt;=6,3,IF(COUNTIF(F404:F411,"sim")&gt;=4,2,IF(COUNTIF(F404:F411,"sim")&gt;=2,1,0)))))))</f>
        <v>3</v>
      </c>
      <c r="H403" s="708"/>
      <c r="I403" s="860"/>
      <c r="J403" s="507"/>
      <c r="K403" s="69"/>
      <c r="L403" s="507"/>
      <c r="M403" s="360" t="str">
        <f>IF(OR(L403="NA/SC",COUNTIF(L404:L411,"NA/SC")&gt;=2)=TRUE,"NA/SC",IF(AND(L404="",L405="",L406="",L407="",L408="",L409="",L410="",L411="")=TRUE,"",IF(COUNTIF(L404:L411,"sim")=8,4,IF(AND(COUNTIF(L404:L411,"NA/SC")=1,COUNTIF(L404:L411,"SIM")=7)=TRUE,4,IF(COUNTIF(L404:L411,"sim")&gt;=6,3,IF(COUNTIF(L404:L411,"sim")&gt;=4,2,IF(COUNTIF(L404:L411,"sim")&gt;=2,1,0)))))))</f>
        <v/>
      </c>
      <c r="N403" s="507"/>
      <c r="O403" s="314"/>
      <c r="P403" s="360" t="str">
        <f>IF(OR(N403="NA/SC",COUNTIF(N404:N411,"NA/SC")&gt;=2)=TRUE,"NA/SC",IF(AND(N404="",N405="",N406="",N407="",N408="",N409="",N410="",N411="")=TRUE,"",IF(COUNTIF(N404:N411,"sim")=8,4,IF(AND(COUNTIF(N404:N411,"NA/SC")=1,COUNTIF(N404:N411,"SIM")=7)=TRUE,4,IF(COUNTIF(N404:N411,"sim")&gt;=6,3,IF(COUNTIF(N404:N411,"sim")&gt;=4,2,IF(COUNTIF(N404:N411,"sim")&gt;=2,1,0)))))))</f>
        <v/>
      </c>
      <c r="Q403" s="534"/>
      <c r="R403" s="535" t="s">
        <v>1007</v>
      </c>
    </row>
    <row r="404" spans="1:18" ht="255">
      <c r="A404" s="605" t="s">
        <v>906</v>
      </c>
      <c r="B404" s="243" t="s">
        <v>1534</v>
      </c>
      <c r="C404" s="768" t="s">
        <v>1298</v>
      </c>
      <c r="D404" s="929" t="s">
        <v>1870</v>
      </c>
      <c r="E404" s="628" t="s">
        <v>2150</v>
      </c>
      <c r="F404" s="172" t="s">
        <v>2019</v>
      </c>
      <c r="G404" s="147"/>
      <c r="H404" s="487" t="s">
        <v>2304</v>
      </c>
      <c r="I404" s="671" t="s">
        <v>2316</v>
      </c>
      <c r="J404" s="508" t="s">
        <v>2019</v>
      </c>
      <c r="K404" s="101"/>
      <c r="L404" s="508"/>
      <c r="M404" s="355"/>
      <c r="N404" s="508"/>
      <c r="O404" s="172"/>
      <c r="P404" s="355"/>
      <c r="Q404" s="568"/>
      <c r="R404" s="301"/>
    </row>
    <row r="405" spans="1:18" ht="109.5" customHeight="1">
      <c r="A405" s="605" t="s">
        <v>907</v>
      </c>
      <c r="B405" s="243" t="s">
        <v>1535</v>
      </c>
      <c r="C405" s="768" t="s">
        <v>1298</v>
      </c>
      <c r="D405" s="930"/>
      <c r="E405" s="628" t="s">
        <v>2150</v>
      </c>
      <c r="F405" s="172" t="s">
        <v>2019</v>
      </c>
      <c r="G405" s="147"/>
      <c r="H405" s="487" t="s">
        <v>2306</v>
      </c>
      <c r="I405" s="671" t="s">
        <v>2317</v>
      </c>
      <c r="J405" s="508" t="s">
        <v>2019</v>
      </c>
      <c r="K405" s="67"/>
      <c r="L405" s="508"/>
      <c r="M405" s="355"/>
      <c r="N405" s="508"/>
      <c r="O405" s="172"/>
      <c r="P405" s="355"/>
      <c r="Q405" s="536"/>
      <c r="R405" s="301"/>
    </row>
    <row r="406" spans="1:18" ht="109.5" customHeight="1">
      <c r="A406" s="605" t="s">
        <v>908</v>
      </c>
      <c r="B406" s="243" t="s">
        <v>320</v>
      </c>
      <c r="C406" s="768" t="s">
        <v>1300</v>
      </c>
      <c r="D406" s="930"/>
      <c r="E406" s="628" t="s">
        <v>2150</v>
      </c>
      <c r="F406" s="172" t="s">
        <v>2019</v>
      </c>
      <c r="G406" s="147"/>
      <c r="H406" s="487" t="s">
        <v>2314</v>
      </c>
      <c r="I406" s="671" t="s">
        <v>2318</v>
      </c>
      <c r="J406" s="508" t="s">
        <v>2019</v>
      </c>
      <c r="K406" s="67"/>
      <c r="L406" s="508"/>
      <c r="M406" s="355"/>
      <c r="N406" s="508"/>
      <c r="O406" s="172"/>
      <c r="P406" s="355"/>
      <c r="Q406" s="536"/>
      <c r="R406" s="301"/>
    </row>
    <row r="407" spans="1:18" ht="109.5" customHeight="1">
      <c r="A407" s="605" t="s">
        <v>909</v>
      </c>
      <c r="B407" s="243" t="s">
        <v>1536</v>
      </c>
      <c r="C407" s="768" t="s">
        <v>1301</v>
      </c>
      <c r="D407" s="930"/>
      <c r="E407" s="628" t="s">
        <v>2150</v>
      </c>
      <c r="F407" s="172" t="s">
        <v>2020</v>
      </c>
      <c r="G407" s="147"/>
      <c r="H407" s="489"/>
      <c r="I407" s="671"/>
      <c r="J407" s="508" t="s">
        <v>2020</v>
      </c>
      <c r="K407" s="67"/>
      <c r="L407" s="508"/>
      <c r="M407" s="355"/>
      <c r="N407" s="508"/>
      <c r="O407" s="172"/>
      <c r="P407" s="355"/>
      <c r="Q407" s="536"/>
      <c r="R407" s="301"/>
    </row>
    <row r="408" spans="1:18" ht="109.5" customHeight="1">
      <c r="A408" s="605" t="s">
        <v>910</v>
      </c>
      <c r="B408" s="243" t="s">
        <v>1537</v>
      </c>
      <c r="C408" s="768" t="s">
        <v>1302</v>
      </c>
      <c r="D408" s="930"/>
      <c r="E408" s="628" t="s">
        <v>2150</v>
      </c>
      <c r="F408" s="172" t="s">
        <v>2020</v>
      </c>
      <c r="G408" s="147"/>
      <c r="H408" s="489"/>
      <c r="I408" s="671"/>
      <c r="J408" s="508" t="s">
        <v>2020</v>
      </c>
      <c r="K408" s="67"/>
      <c r="L408" s="508"/>
      <c r="M408" s="355"/>
      <c r="N408" s="508"/>
      <c r="O408" s="172"/>
      <c r="P408" s="355"/>
      <c r="Q408" s="536"/>
      <c r="R408" s="301"/>
    </row>
    <row r="409" spans="1:18" ht="109.5" customHeight="1">
      <c r="A409" s="605" t="s">
        <v>911</v>
      </c>
      <c r="B409" s="243" t="s">
        <v>1538</v>
      </c>
      <c r="C409" s="768" t="s">
        <v>1302</v>
      </c>
      <c r="D409" s="930"/>
      <c r="E409" s="628" t="s">
        <v>2150</v>
      </c>
      <c r="F409" s="172" t="s">
        <v>2019</v>
      </c>
      <c r="G409" s="147"/>
      <c r="H409" s="487" t="s">
        <v>2315</v>
      </c>
      <c r="I409" s="671" t="s">
        <v>2317</v>
      </c>
      <c r="J409" s="508" t="s">
        <v>2019</v>
      </c>
      <c r="K409" s="106"/>
      <c r="L409" s="508"/>
      <c r="M409" s="355"/>
      <c r="N409" s="508"/>
      <c r="O409" s="172"/>
      <c r="P409" s="355"/>
      <c r="Q409" s="568"/>
      <c r="R409" s="301"/>
    </row>
    <row r="410" spans="1:18" ht="285">
      <c r="A410" s="605" t="s">
        <v>919</v>
      </c>
      <c r="B410" s="243" t="s">
        <v>630</v>
      </c>
      <c r="C410" s="768" t="s">
        <v>1302</v>
      </c>
      <c r="D410" s="930"/>
      <c r="E410" s="628" t="s">
        <v>2150</v>
      </c>
      <c r="F410" s="172" t="s">
        <v>2019</v>
      </c>
      <c r="G410" s="154"/>
      <c r="H410" s="487" t="s">
        <v>2315</v>
      </c>
      <c r="I410" s="819" t="s">
        <v>2317</v>
      </c>
      <c r="J410" s="508" t="s">
        <v>2019</v>
      </c>
      <c r="K410" s="70"/>
      <c r="L410" s="508"/>
      <c r="M410" s="362"/>
      <c r="N410" s="508"/>
      <c r="O410" s="172"/>
      <c r="P410" s="362"/>
      <c r="Q410" s="538"/>
      <c r="R410" s="301"/>
    </row>
    <row r="411" spans="1:18" ht="109.5" customHeight="1">
      <c r="A411" s="605" t="s">
        <v>920</v>
      </c>
      <c r="B411" s="243" t="s">
        <v>1126</v>
      </c>
      <c r="C411" s="768" t="s">
        <v>1303</v>
      </c>
      <c r="D411" s="931"/>
      <c r="E411" s="628" t="s">
        <v>2150</v>
      </c>
      <c r="F411" s="172" t="s">
        <v>2019</v>
      </c>
      <c r="G411" s="147"/>
      <c r="H411" s="487" t="s">
        <v>2304</v>
      </c>
      <c r="I411" s="819" t="s">
        <v>2317</v>
      </c>
      <c r="J411" s="508" t="s">
        <v>2019</v>
      </c>
      <c r="K411" s="70"/>
      <c r="L411" s="508"/>
      <c r="M411" s="355"/>
      <c r="N411" s="508"/>
      <c r="O411" s="172"/>
      <c r="P411" s="355"/>
      <c r="Q411" s="538"/>
      <c r="R411" s="301"/>
    </row>
    <row r="412" spans="1:18" ht="45" customHeight="1">
      <c r="A412" s="607" t="s">
        <v>318</v>
      </c>
      <c r="B412" s="260" t="s">
        <v>322</v>
      </c>
      <c r="C412" s="781"/>
      <c r="D412" s="269"/>
      <c r="E412" s="652"/>
      <c r="F412" s="170"/>
      <c r="G412" s="145">
        <f>IF(F412="NA/SC","NÃO AVALIADO",IF(OR(AND(G414="NA/SC",G418="NA/SC")=TRUE,AND(G414="NA/SC",G423="NA/SC")=TRUE,AND(G418="NA/SC",G423="NA/SC")=TRUE)=TRUE,"NÃO AVALIADO",IF(AND(G414="",G418="",G423="")=TRUE,"",IF(AVERAGE(G414,G418,G423)-INT(AVERAGE(G414,G418,G423))&lt;=0.5,INT(AVERAGE(G414,G418,G423)),INT(AVERAGE(G414,G418,G423))+1))))</f>
        <v>2</v>
      </c>
      <c r="H412" s="684"/>
      <c r="I412" s="858"/>
      <c r="J412" s="505"/>
      <c r="K412" s="117"/>
      <c r="L412" s="505"/>
      <c r="M412" s="351" t="str">
        <f>IF(L412="NA/SC","NÃO AVALIADO",IF(OR(AND(M414="NA/SC",M418="NA/SC")=TRUE,AND(M414="NA/SC",M423="NA/SC")=TRUE,AND(M418="NA/SC",M423="NA/SC")=TRUE)=TRUE,"NÃO AVALIADO",IF(AND(M414="",M418="",M423="")=TRUE,"",IF(AVERAGE(M414,M418,M423)-INT(AVERAGE(M414,M418,M423))&lt;=0.5,INT(AVERAGE(M414,M418,M423)),INT(AVERAGE(M414,M418,M423))+1))))</f>
        <v/>
      </c>
      <c r="N412" s="505"/>
      <c r="O412" s="170"/>
      <c r="P412" s="351" t="str">
        <f>IF(N412="NA/SC","NÃO AVALIADO",IF(OR(AND(P414="NA/SC",P418="NA/SC")=TRUE,AND(P414="NA/SC",P423="NA/SC")=TRUE,AND(P418="NA/SC",P423="NA/SC")=TRUE)=TRUE,"NÃO AVALIADO",IF(AND(P414="",P418="",P423="")=TRUE,"",IF(AVERAGE(P414,P418,P423)-INT(AVERAGE(P414,P418,P423))&lt;=0.5,INT(AVERAGE(P414,P418,P423)),INT(AVERAGE(P414,P418,P423))+1))))</f>
        <v/>
      </c>
      <c r="Q412" s="570"/>
      <c r="R412" s="532" t="s">
        <v>1008</v>
      </c>
    </row>
    <row r="413" spans="1:18" ht="21">
      <c r="A413" s="605" t="s">
        <v>85</v>
      </c>
      <c r="B413" s="270" t="s">
        <v>86</v>
      </c>
      <c r="C413" s="782"/>
      <c r="D413" s="278"/>
      <c r="E413" s="653"/>
      <c r="F413" s="178"/>
      <c r="G413" s="146"/>
      <c r="H413" s="709"/>
      <c r="I413" s="862"/>
      <c r="J413" s="515"/>
      <c r="K413" s="71"/>
      <c r="L413" s="515"/>
      <c r="M413" s="358"/>
      <c r="N413" s="515"/>
      <c r="O413" s="178"/>
      <c r="P413" s="358"/>
      <c r="Q413" s="538"/>
      <c r="R413" s="301"/>
    </row>
    <row r="414" spans="1:18" ht="45" customHeight="1">
      <c r="A414" s="611" t="s">
        <v>184</v>
      </c>
      <c r="B414" s="279" t="s">
        <v>1228</v>
      </c>
      <c r="C414" s="280"/>
      <c r="D414" s="281"/>
      <c r="E414" s="654"/>
      <c r="F414" s="314"/>
      <c r="G414" s="151">
        <f>IF(OR(F414="NA/SC",COUNTIF(F415:F417,"NA/SC")&gt;=2)=TRUE,"NA/SC",IF(AND(F415="",F416="",F417="")=TRUE,"",IF(COUNTIF(F415:F417,"sim")=3,4,IF(AND(F415="Sim",F416="NA/SC",F417="Sim")=TRUE,4,IF(AND(F415="Sim",F417="Sim")=TRUE,3,IF(OR(F415="Sim",F417="Sim")=TRUE,2,IF(F416="Sim",1,0)))))))</f>
        <v>4</v>
      </c>
      <c r="H414" s="488"/>
      <c r="I414" s="863"/>
      <c r="J414" s="507"/>
      <c r="K414" s="120"/>
      <c r="L414" s="507"/>
      <c r="M414" s="359" t="str">
        <f>IF(OR(L414="NA/SC",COUNTIF(L415:L417,"NA/SC")&gt;=2)=TRUE,"NA/SC",IF(AND(L415="",L416="",L417="")=TRUE,"",IF(COUNTIF(L415:L417,"sim")=3,4,IF(AND(L415="Sim",L416="NA/SC",L417="Sim")=TRUE,4,IF(AND(L415="Sim",L417="Sim")=TRUE,3,IF(OR(L415="Sim",L417="Sim")=TRUE,2,IF(L416="Sim",1,0)))))))</f>
        <v/>
      </c>
      <c r="N414" s="507"/>
      <c r="O414" s="314"/>
      <c r="P414" s="359" t="str">
        <f>IF(OR(N414="NA/SC",COUNTIF(N415:N417,"NA/SC")&gt;=2)=TRUE,"NA/SC",IF(AND(N415="",N416="",N417="")=TRUE,"",IF(COUNTIF(N415:N417,"sim")=3,4,IF(AND(N415="Sim",N416="NA/SC",N417="Sim")=TRUE,4,IF(AND(N415="Sim",N417="Sim")=TRUE,3,IF(OR(N415="Sim",N417="Sim")=TRUE,2,IF(N416="Sim",1,0)))))))</f>
        <v/>
      </c>
      <c r="Q414" s="534"/>
      <c r="R414" s="535" t="s">
        <v>1009</v>
      </c>
    </row>
    <row r="415" spans="1:18" ht="165">
      <c r="A415" s="612" t="s">
        <v>921</v>
      </c>
      <c r="B415" s="268" t="s">
        <v>1539</v>
      </c>
      <c r="C415" s="271" t="s">
        <v>1304</v>
      </c>
      <c r="D415" s="918" t="s">
        <v>1871</v>
      </c>
      <c r="E415" s="821" t="s">
        <v>2150</v>
      </c>
      <c r="F415" s="172" t="s">
        <v>2019</v>
      </c>
      <c r="G415" s="160"/>
      <c r="H415" s="820" t="s">
        <v>2319</v>
      </c>
      <c r="I415" s="670" t="s">
        <v>2321</v>
      </c>
      <c r="J415" s="508" t="s">
        <v>2019</v>
      </c>
      <c r="K415" s="103"/>
      <c r="L415" s="508"/>
      <c r="M415" s="368"/>
      <c r="N415" s="508"/>
      <c r="O415" s="172"/>
      <c r="P415" s="368"/>
      <c r="Q415" s="546"/>
      <c r="R415" s="301"/>
    </row>
    <row r="416" spans="1:18" ht="136.5" customHeight="1">
      <c r="A416" s="612" t="s">
        <v>922</v>
      </c>
      <c r="B416" s="282" t="s">
        <v>1540</v>
      </c>
      <c r="C416" s="271" t="s">
        <v>1305</v>
      </c>
      <c r="D416" s="925"/>
      <c r="E416" s="821" t="s">
        <v>2150</v>
      </c>
      <c r="F416" s="172" t="s">
        <v>2019</v>
      </c>
      <c r="G416" s="161"/>
      <c r="H416" s="820" t="s">
        <v>2319</v>
      </c>
      <c r="I416" s="670" t="s">
        <v>2322</v>
      </c>
      <c r="J416" s="508" t="s">
        <v>2019</v>
      </c>
      <c r="K416" s="103"/>
      <c r="L416" s="508"/>
      <c r="M416" s="369"/>
      <c r="N416" s="508"/>
      <c r="O416" s="172"/>
      <c r="P416" s="369"/>
      <c r="Q416" s="546"/>
      <c r="R416" s="301"/>
    </row>
    <row r="417" spans="1:18" ht="136.5" customHeight="1">
      <c r="A417" s="612" t="s">
        <v>912</v>
      </c>
      <c r="B417" s="268" t="s">
        <v>1541</v>
      </c>
      <c r="C417" s="768" t="s">
        <v>1127</v>
      </c>
      <c r="D417" s="926"/>
      <c r="E417" s="821" t="s">
        <v>2150</v>
      </c>
      <c r="F417" s="172" t="s">
        <v>2019</v>
      </c>
      <c r="G417" s="160"/>
      <c r="H417" s="485" t="s">
        <v>2320</v>
      </c>
      <c r="I417" s="819" t="s">
        <v>2323</v>
      </c>
      <c r="J417" s="508" t="s">
        <v>2019</v>
      </c>
      <c r="K417" s="72"/>
      <c r="L417" s="508"/>
      <c r="M417" s="368"/>
      <c r="N417" s="508"/>
      <c r="O417" s="172"/>
      <c r="P417" s="368"/>
      <c r="Q417" s="565"/>
      <c r="R417" s="301"/>
    </row>
    <row r="418" spans="1:18" ht="45" customHeight="1">
      <c r="A418" s="608" t="s">
        <v>187</v>
      </c>
      <c r="B418" s="264" t="s">
        <v>120</v>
      </c>
      <c r="C418" s="265"/>
      <c r="D418" s="267"/>
      <c r="E418" s="651"/>
      <c r="F418" s="314"/>
      <c r="G418" s="149">
        <f>IF(OR(F418="NA/SC",COUNTIF(F419:F422,"NA/SC")&gt;=2)=TRUE,"NA/SC",IF(AND(F419="",F420="",F421="",F422="")=TRUE,"",IF(COUNTIF(F419:F422,"sim")=4,4,IF(AND(COUNTIF(F419:F422,"NA/SC")=1,COUNTIF(F419:F422,"SIM")=3)=TRUE,4,IF(COUNTIF(F419:F422,"sim")&gt;=3,3,IF(COUNTIF(F419:F422,"sim")&gt;=2,2,IF(COUNTIF(F419:F422,"sim")&gt;=1,1,0)))))))</f>
        <v>0</v>
      </c>
      <c r="H418" s="486"/>
      <c r="I418" s="336"/>
      <c r="J418" s="507"/>
      <c r="K418" s="121"/>
      <c r="L418" s="507"/>
      <c r="M418" s="353" t="str">
        <f>IF(OR(L418="NA/SC",COUNTIF(L419:L422,"NA/SC")&gt;=2)=TRUE,"NA/SC",IF(AND(L419="",L420="",L421="",L422="")=TRUE,"",IF(COUNTIF(L419:L422,"sim")=4,4,IF(AND(COUNTIF(L419:L422,"NA/SC")=1,COUNTIF(L419:L422,"SIM")=3)=TRUE,4,IF(COUNTIF(L419:L422,"sim")&gt;=3,3,IF(COUNTIF(L419:L422,"sim")&gt;=2,2,IF(COUNTIF(L419:L422,"sim")&gt;=1,1,0)))))))</f>
        <v/>
      </c>
      <c r="N418" s="507"/>
      <c r="O418" s="314"/>
      <c r="P418" s="353" t="str">
        <f>IF(OR(N418="NA/SC",COUNTIF(N419:N422,"NA/SC")&gt;=2)=TRUE,"NA/SC",IF(AND(N419="",N420="",N421="",N422="")=TRUE,"",IF(COUNTIF(N419:N422,"sim")=4,4,IF(AND(COUNTIF(N419:N422,"NA/SC")=1,COUNTIF(N419:N422,"SIM")=3)=TRUE,4,IF(COUNTIF(N419:N422,"sim")&gt;=3,3,IF(COUNTIF(N419:N422,"sim")&gt;=2,2,IF(COUNTIF(N419:N422,"sim")&gt;=1,1,0)))))))</f>
        <v/>
      </c>
      <c r="Q418" s="572"/>
      <c r="R418" s="535" t="s">
        <v>1011</v>
      </c>
    </row>
    <row r="419" spans="1:18" ht="181.5" customHeight="1">
      <c r="A419" s="605" t="s">
        <v>621</v>
      </c>
      <c r="B419" s="243" t="s">
        <v>1542</v>
      </c>
      <c r="C419" s="271" t="s">
        <v>1122</v>
      </c>
      <c r="D419" s="918" t="s">
        <v>1799</v>
      </c>
      <c r="E419" s="821" t="s">
        <v>2150</v>
      </c>
      <c r="F419" s="172" t="s">
        <v>2020</v>
      </c>
      <c r="G419" s="147"/>
      <c r="H419" s="487"/>
      <c r="I419" s="805" t="s">
        <v>2279</v>
      </c>
      <c r="J419" s="172" t="s">
        <v>2020</v>
      </c>
      <c r="K419" s="111"/>
      <c r="L419" s="508"/>
      <c r="M419" s="355"/>
      <c r="N419" s="508"/>
      <c r="O419" s="172"/>
      <c r="P419" s="355"/>
      <c r="Q419" s="533"/>
      <c r="R419" s="301"/>
    </row>
    <row r="420" spans="1:18" ht="136.5" customHeight="1">
      <c r="A420" s="605" t="s">
        <v>622</v>
      </c>
      <c r="B420" s="243" t="s">
        <v>1518</v>
      </c>
      <c r="C420" s="271" t="s">
        <v>1123</v>
      </c>
      <c r="D420" s="925"/>
      <c r="E420" s="821" t="s">
        <v>2150</v>
      </c>
      <c r="F420" s="172" t="s">
        <v>2020</v>
      </c>
      <c r="G420" s="147"/>
      <c r="H420" s="487"/>
      <c r="I420" s="335"/>
      <c r="J420" s="172" t="s">
        <v>2020</v>
      </c>
      <c r="K420" s="116"/>
      <c r="L420" s="508"/>
      <c r="M420" s="355"/>
      <c r="N420" s="508"/>
      <c r="O420" s="172"/>
      <c r="P420" s="355"/>
      <c r="Q420" s="568"/>
      <c r="R420" s="301"/>
    </row>
    <row r="421" spans="1:18" ht="136.5" customHeight="1">
      <c r="A421" s="605" t="s">
        <v>623</v>
      </c>
      <c r="B421" s="243" t="s">
        <v>1543</v>
      </c>
      <c r="C421" s="271" t="s">
        <v>1124</v>
      </c>
      <c r="D421" s="925"/>
      <c r="E421" s="821" t="s">
        <v>2150</v>
      </c>
      <c r="F421" s="172" t="s">
        <v>2020</v>
      </c>
      <c r="G421" s="154"/>
      <c r="H421" s="487"/>
      <c r="I421" s="819"/>
      <c r="J421" s="172" t="s">
        <v>2020</v>
      </c>
      <c r="K421" s="72"/>
      <c r="L421" s="508"/>
      <c r="M421" s="362"/>
      <c r="N421" s="508"/>
      <c r="O421" s="172"/>
      <c r="P421" s="362"/>
      <c r="Q421" s="565"/>
      <c r="R421" s="301"/>
    </row>
    <row r="422" spans="1:18" ht="136.5" customHeight="1">
      <c r="A422" s="605" t="s">
        <v>624</v>
      </c>
      <c r="B422" s="243" t="s">
        <v>1544</v>
      </c>
      <c r="C422" s="271" t="s">
        <v>1125</v>
      </c>
      <c r="D422" s="926"/>
      <c r="E422" s="821" t="s">
        <v>2150</v>
      </c>
      <c r="F422" s="172" t="s">
        <v>2020</v>
      </c>
      <c r="G422" s="147"/>
      <c r="H422" s="487"/>
      <c r="I422" s="819"/>
      <c r="J422" s="172" t="s">
        <v>2020</v>
      </c>
      <c r="K422" s="73"/>
      <c r="L422" s="508"/>
      <c r="M422" s="355"/>
      <c r="N422" s="508"/>
      <c r="O422" s="172"/>
      <c r="P422" s="355"/>
      <c r="Q422" s="565"/>
      <c r="R422" s="301"/>
    </row>
    <row r="423" spans="1:18" ht="45" customHeight="1">
      <c r="A423" s="608" t="s">
        <v>319</v>
      </c>
      <c r="B423" s="264" t="s">
        <v>1128</v>
      </c>
      <c r="C423" s="265"/>
      <c r="D423" s="267"/>
      <c r="E423" s="651"/>
      <c r="F423" s="314"/>
      <c r="G423" s="152">
        <f>IF(OR(F423="NA/SC",COUNTIF(F424:F428,"NA/SC")&gt;=2)=TRUE,"NA/SC",IF(AND(F424="",F425="",F426="",F427="",F428="")=TRUE,"",IF(COUNTIF(F424:F428,"sim")=5,4,IF(AND(COUNTIF(F424:F428,"NA/SC")=1,COUNTIF(F424:F428,"SIM")=4)=TRUE,4,IF(COUNTIF(F424:F428,"sim")&gt;=4,3,IF(COUNTIF(F424:F428,"sim")&gt;=2,2,IF(COUNTIF(F424:F428,"sim")&gt;=1,1,0)))))))</f>
        <v>2</v>
      </c>
      <c r="H423" s="486"/>
      <c r="I423" s="336"/>
      <c r="J423" s="507"/>
      <c r="K423" s="121"/>
      <c r="L423" s="507"/>
      <c r="M423" s="360" t="str">
        <f>IF(OR(L423="NA/SC",COUNTIF(L424:L428,"NA/SC")&gt;=2)=TRUE,"NA/SC",IF(AND(L424="",L425="",L426="",L427="",L428="")=TRUE,"",IF(COUNTIF(L424:L428,"sim")=5,4,IF(AND(COUNTIF(L424:L428,"NA/SC")=1,COUNTIF(L424:L428,"SIM")=4)=TRUE,4,IF(COUNTIF(L424:L428,"sim")&gt;=4,3,IF(COUNTIF(L424:L428,"sim")&gt;=2,2,IF(COUNTIF(L424:L428,"sim")&gt;=1,1,0)))))))</f>
        <v/>
      </c>
      <c r="N423" s="507"/>
      <c r="O423" s="314"/>
      <c r="P423" s="360" t="str">
        <f>IF(OR(N423="NA/SC",COUNTIF(N424:N428,"NA/SC")&gt;=2)=TRUE,"NA/SC",IF(AND(N424="",N425="",N426="",N427="",N428="")=TRUE,"",IF(COUNTIF(N424:N428,"sim")=5,4,IF(AND(COUNTIF(N424:N428,"NA/SC")=1,COUNTIF(N424:N428,"SIM")=4)=TRUE,4,IF(COUNTIF(N424:N428,"sim")&gt;=4,3,IF(COUNTIF(N424:N428,"sim")&gt;=2,2,IF(COUNTIF(N424:N428,"sim")&gt;=1,1,0)))))))</f>
        <v/>
      </c>
      <c r="Q423" s="534"/>
      <c r="R423" s="535" t="s">
        <v>1012</v>
      </c>
    </row>
    <row r="424" spans="1:18" ht="136.5" customHeight="1">
      <c r="A424" s="605" t="s">
        <v>625</v>
      </c>
      <c r="B424" s="243" t="s">
        <v>1545</v>
      </c>
      <c r="C424" s="271" t="s">
        <v>1306</v>
      </c>
      <c r="D424" s="918" t="s">
        <v>1800</v>
      </c>
      <c r="E424" s="821" t="s">
        <v>2150</v>
      </c>
      <c r="F424" s="172" t="s">
        <v>2019</v>
      </c>
      <c r="G424" s="148"/>
      <c r="H424" s="734" t="s">
        <v>2324</v>
      </c>
      <c r="I424" s="671" t="s">
        <v>2325</v>
      </c>
      <c r="J424" s="508" t="s">
        <v>2019</v>
      </c>
      <c r="K424" s="101"/>
      <c r="L424" s="508"/>
      <c r="M424" s="356"/>
      <c r="N424" s="508"/>
      <c r="O424" s="172"/>
      <c r="P424" s="356"/>
      <c r="Q424" s="568"/>
      <c r="R424" s="301"/>
    </row>
    <row r="425" spans="1:18" ht="136.5" customHeight="1">
      <c r="A425" s="605" t="s">
        <v>626</v>
      </c>
      <c r="B425" s="243" t="s">
        <v>1546</v>
      </c>
      <c r="C425" s="271" t="s">
        <v>1707</v>
      </c>
      <c r="D425" s="925"/>
      <c r="E425" s="821" t="s">
        <v>2150</v>
      </c>
      <c r="F425" s="172" t="s">
        <v>2019</v>
      </c>
      <c r="G425" s="147"/>
      <c r="H425" s="487" t="s">
        <v>2320</v>
      </c>
      <c r="I425" s="819" t="s">
        <v>2326</v>
      </c>
      <c r="J425" s="508" t="s">
        <v>2019</v>
      </c>
      <c r="K425" s="72"/>
      <c r="L425" s="508"/>
      <c r="M425" s="355"/>
      <c r="N425" s="508"/>
      <c r="O425" s="172"/>
      <c r="P425" s="355"/>
      <c r="Q425" s="565"/>
      <c r="R425" s="301"/>
    </row>
    <row r="426" spans="1:18" ht="136.5" customHeight="1">
      <c r="A426" s="605" t="s">
        <v>627</v>
      </c>
      <c r="B426" s="243" t="s">
        <v>1547</v>
      </c>
      <c r="C426" s="271" t="s">
        <v>1307</v>
      </c>
      <c r="D426" s="925"/>
      <c r="E426" s="821" t="s">
        <v>2150</v>
      </c>
      <c r="F426" s="172" t="s">
        <v>2020</v>
      </c>
      <c r="G426" s="147"/>
      <c r="H426" s="485"/>
      <c r="I426" s="854"/>
      <c r="J426" s="508" t="s">
        <v>2020</v>
      </c>
      <c r="K426" s="103"/>
      <c r="L426" s="508"/>
      <c r="M426" s="355"/>
      <c r="N426" s="508"/>
      <c r="O426" s="172"/>
      <c r="P426" s="355"/>
      <c r="Q426" s="546"/>
      <c r="R426" s="301"/>
    </row>
    <row r="427" spans="1:18" ht="136.5" customHeight="1">
      <c r="A427" s="605" t="s">
        <v>628</v>
      </c>
      <c r="B427" s="243" t="s">
        <v>1548</v>
      </c>
      <c r="C427" s="271" t="s">
        <v>1307</v>
      </c>
      <c r="D427" s="925"/>
      <c r="E427" s="821" t="s">
        <v>2150</v>
      </c>
      <c r="F427" s="172" t="s">
        <v>2020</v>
      </c>
      <c r="G427" s="147"/>
      <c r="H427" s="485"/>
      <c r="I427" s="819"/>
      <c r="J427" s="508" t="s">
        <v>2020</v>
      </c>
      <c r="K427" s="70"/>
      <c r="L427" s="508"/>
      <c r="M427" s="355"/>
      <c r="N427" s="508"/>
      <c r="O427" s="172"/>
      <c r="P427" s="355"/>
      <c r="Q427" s="538"/>
      <c r="R427" s="301"/>
    </row>
    <row r="428" spans="1:18" ht="136.5" customHeight="1">
      <c r="A428" s="605" t="s">
        <v>629</v>
      </c>
      <c r="B428" s="243" t="s">
        <v>1549</v>
      </c>
      <c r="C428" s="271" t="s">
        <v>1308</v>
      </c>
      <c r="D428" s="926"/>
      <c r="E428" s="821" t="s">
        <v>2150</v>
      </c>
      <c r="F428" s="172" t="s">
        <v>2019</v>
      </c>
      <c r="G428" s="154"/>
      <c r="H428" s="487" t="s">
        <v>2320</v>
      </c>
      <c r="I428" s="819" t="s">
        <v>2326</v>
      </c>
      <c r="J428" s="508" t="s">
        <v>2019</v>
      </c>
      <c r="K428" s="70"/>
      <c r="L428" s="508"/>
      <c r="M428" s="362"/>
      <c r="N428" s="508"/>
      <c r="O428" s="172"/>
      <c r="P428" s="362"/>
      <c r="Q428" s="538"/>
      <c r="R428" s="301"/>
    </row>
    <row r="429" spans="1:18" ht="45" customHeight="1">
      <c r="A429" s="607" t="s">
        <v>321</v>
      </c>
      <c r="B429" s="260" t="s">
        <v>121</v>
      </c>
      <c r="C429" s="781"/>
      <c r="D429" s="269"/>
      <c r="E429" s="652"/>
      <c r="F429" s="170"/>
      <c r="G429" s="145">
        <f>IF(F429="NA/SC","NÃO AVALIADO",IF(OR(AND(G431="NA/SC",G438="NA/SC")=TRUE,AND(G431="NA/SC",G445="NA/SC")=TRUE,AND(G438="NA/SC",G445="NA/SC")=TRUE)=TRUE,"NÃO AVALIADO",IF(AND(G431="",G438="",G445="")=TRUE,"",IF(AVERAGE(G431,G438,G445)-INT(AVERAGE(G431,G438,G445))&lt;=0.5,INT(AVERAGE(G431,G438,G445)),INT(AVERAGE(G431,G438,G445))+1))))</f>
        <v>3</v>
      </c>
      <c r="H429" s="684"/>
      <c r="I429" s="858"/>
      <c r="J429" s="505"/>
      <c r="K429" s="117"/>
      <c r="L429" s="505"/>
      <c r="M429" s="351" t="str">
        <f>IF(L429="NA/SC","NÃO AVALIADO",IF(OR(AND(M431="NA/SC",M438="NA/SC")=TRUE,AND(M431="NA/SC",M445="NA/SC")=TRUE,AND(M438="NA/SC",M445="NA/SC")=TRUE)=TRUE,"NÃO AVALIADO",IF(AND(M431="",M438="",M445="")=TRUE,"",IF(AVERAGE(M431,M438,M445)-INT(AVERAGE(M431,M438,M445))&lt;=0.5,INT(AVERAGE(M431,M438,M445)),INT(AVERAGE(M431,M438,M445))+1))))</f>
        <v/>
      </c>
      <c r="N429" s="505"/>
      <c r="O429" s="170"/>
      <c r="P429" s="351" t="str">
        <f>IF(N429="NA/SC","NÃO AVALIADO",IF(OR(AND(P431="NA/SC",P438="NA/SC")=TRUE,AND(P431="NA/SC",P445="NA/SC")=TRUE,AND(P438="NA/SC",P445="NA/SC")=TRUE)=TRUE,"NÃO AVALIADO",IF(AND(P431="",P438="",P445="")=TRUE,"",IF(AVERAGE(P431,P438,P445)-INT(AVERAGE(P431,P438,P445))&lt;=0.5,INT(AVERAGE(P431,P438,P445)),INT(AVERAGE(P431,P438,P445))+1))))</f>
        <v/>
      </c>
      <c r="Q429" s="570"/>
      <c r="R429" s="532" t="s">
        <v>1013</v>
      </c>
    </row>
    <row r="430" spans="1:18" ht="21">
      <c r="A430" s="605" t="s">
        <v>85</v>
      </c>
      <c r="B430" s="270" t="s">
        <v>86</v>
      </c>
      <c r="C430" s="768"/>
      <c r="D430" s="276"/>
      <c r="E430" s="644"/>
      <c r="F430" s="179"/>
      <c r="G430" s="146"/>
      <c r="H430" s="707"/>
      <c r="I430" s="862"/>
      <c r="J430" s="506"/>
      <c r="K430" s="71"/>
      <c r="L430" s="516"/>
      <c r="M430" s="358"/>
      <c r="N430" s="516"/>
      <c r="O430" s="179"/>
      <c r="P430" s="358"/>
      <c r="Q430" s="538"/>
      <c r="R430" s="301"/>
    </row>
    <row r="431" spans="1:18" ht="45" customHeight="1">
      <c r="A431" s="608" t="s">
        <v>197</v>
      </c>
      <c r="B431" s="264" t="s">
        <v>932</v>
      </c>
      <c r="C431" s="767"/>
      <c r="D431" s="266"/>
      <c r="E431" s="647"/>
      <c r="F431" s="314"/>
      <c r="G431" s="152">
        <f>IF(OR(F431="NA/SC",COUNTIF(F432:F437,"NA/SC")&gt;=2)=TRUE,"NA/SC",IF(AND(F432="",F433="",F434="",F435="",F436="",F437="")=TRUE,"",IF(COUNTIF(F432:F437,"sim")=6,4,IF(AND(COUNTIF(F432:F437,"NA/SC")=1,COUNTIF(F432:F437,"SIM")=5)=TRUE,4,IF(COUNTIF(F432:F437,"sim")&gt;=4,3,IF(COUNTIF(F432:F437,"sim")&gt;=3,2,IF(COUNTIF(F432:F437,"sim")&gt;=2,1,0)))))))</f>
        <v>3</v>
      </c>
      <c r="H431" s="706"/>
      <c r="I431" s="863"/>
      <c r="J431" s="507"/>
      <c r="K431" s="120"/>
      <c r="L431" s="507"/>
      <c r="M431" s="360" t="str">
        <f>IF(OR(L431="NA/SC",COUNTIF(L432:L437,"NA/SC")&gt;=2)=TRUE,"NA/SC",IF(AND(L432="",L433="",L434="",L435="",L436="",L437="")=TRUE,"",IF(COUNTIF(L432:L437,"sim")=6,4,IF(AND(COUNTIF(L432:L437,"NA/SC")=1,COUNTIF(L432:L437,"SIM")=5)=TRUE,4,IF(COUNTIF(L432:L437,"sim")&gt;=4,3,IF(COUNTIF(L432:L437,"sim")&gt;=3,2,IF(COUNTIF(L432:L437,"sim")&gt;=2,1,0)))))))</f>
        <v/>
      </c>
      <c r="N431" s="507"/>
      <c r="O431" s="314"/>
      <c r="P431" s="360" t="str">
        <f>IF(OR(N431="NA/SC",COUNTIF(N432:N437,"NA/SC")&gt;=2)=TRUE,"NA/SC",IF(AND(N432="",N433="",N434="",N435="",N436="",N437="")=TRUE,"",IF(COUNTIF(N432:N437,"sim")=6,4,IF(AND(COUNTIF(N432:N437,"NA/SC")=1,COUNTIF(N432:N437,"SIM")=5)=TRUE,4,IF(COUNTIF(N432:N437,"sim")&gt;=4,3,IF(COUNTIF(N432:N437,"sim")&gt;=3,2,IF(COUNTIF(N432:N437,"sim")&gt;=2,1,0)))))))</f>
        <v/>
      </c>
      <c r="Q431" s="534"/>
      <c r="R431" s="535" t="s">
        <v>1014</v>
      </c>
    </row>
    <row r="432" spans="1:18" ht="165">
      <c r="A432" s="605" t="s">
        <v>923</v>
      </c>
      <c r="B432" s="243" t="s">
        <v>1779</v>
      </c>
      <c r="C432" s="271" t="s">
        <v>1309</v>
      </c>
      <c r="D432" s="918" t="s">
        <v>1801</v>
      </c>
      <c r="E432" s="628" t="s">
        <v>2150</v>
      </c>
      <c r="F432" s="172" t="s">
        <v>2020</v>
      </c>
      <c r="G432" s="147"/>
      <c r="H432" s="485"/>
      <c r="I432" s="819"/>
      <c r="J432" s="508" t="s">
        <v>2020</v>
      </c>
      <c r="K432" s="70"/>
      <c r="L432" s="508"/>
      <c r="M432" s="355"/>
      <c r="N432" s="508"/>
      <c r="O432" s="172"/>
      <c r="P432" s="355"/>
      <c r="Q432" s="538"/>
      <c r="R432" s="301"/>
    </row>
    <row r="433" spans="1:18" ht="136.5" customHeight="1">
      <c r="A433" s="605" t="s">
        <v>924</v>
      </c>
      <c r="B433" s="243" t="s">
        <v>1550</v>
      </c>
      <c r="C433" s="271" t="s">
        <v>1309</v>
      </c>
      <c r="D433" s="925"/>
      <c r="E433" s="628" t="s">
        <v>2150</v>
      </c>
      <c r="F433" s="172" t="s">
        <v>2019</v>
      </c>
      <c r="G433" s="147"/>
      <c r="H433" s="820" t="s">
        <v>2327</v>
      </c>
      <c r="I433" s="819" t="s">
        <v>2335</v>
      </c>
      <c r="J433" s="508" t="s">
        <v>2019</v>
      </c>
      <c r="K433" s="70"/>
      <c r="L433" s="508"/>
      <c r="M433" s="355"/>
      <c r="N433" s="508"/>
      <c r="O433" s="172"/>
      <c r="P433" s="355"/>
      <c r="Q433" s="538"/>
      <c r="R433" s="301"/>
    </row>
    <row r="434" spans="1:18" ht="180">
      <c r="A434" s="605" t="s">
        <v>925</v>
      </c>
      <c r="B434" s="243" t="s">
        <v>1551</v>
      </c>
      <c r="C434" s="271" t="s">
        <v>1309</v>
      </c>
      <c r="D434" s="925"/>
      <c r="E434" s="628" t="s">
        <v>2150</v>
      </c>
      <c r="F434" s="172" t="s">
        <v>2019</v>
      </c>
      <c r="G434" s="148"/>
      <c r="H434" s="820" t="s">
        <v>2328</v>
      </c>
      <c r="I434" s="819" t="s">
        <v>2331</v>
      </c>
      <c r="J434" s="508" t="s">
        <v>2019</v>
      </c>
      <c r="K434" s="70"/>
      <c r="L434" s="508"/>
      <c r="M434" s="356"/>
      <c r="N434" s="508"/>
      <c r="O434" s="172"/>
      <c r="P434" s="356"/>
      <c r="Q434" s="538"/>
      <c r="R434" s="301"/>
    </row>
    <row r="435" spans="1:18" ht="136.5" customHeight="1">
      <c r="A435" s="605" t="s">
        <v>926</v>
      </c>
      <c r="B435" s="243" t="s">
        <v>1552</v>
      </c>
      <c r="C435" s="271" t="s">
        <v>1309</v>
      </c>
      <c r="D435" s="925"/>
      <c r="E435" s="628" t="s">
        <v>2150</v>
      </c>
      <c r="F435" s="172" t="s">
        <v>2019</v>
      </c>
      <c r="G435" s="148"/>
      <c r="H435" s="820" t="s">
        <v>2328</v>
      </c>
      <c r="I435" s="671" t="s">
        <v>2332</v>
      </c>
      <c r="J435" s="508" t="s">
        <v>2019</v>
      </c>
      <c r="K435" s="113"/>
      <c r="L435" s="508"/>
      <c r="M435" s="356"/>
      <c r="N435" s="508"/>
      <c r="O435" s="172"/>
      <c r="P435" s="356"/>
      <c r="Q435" s="568"/>
      <c r="R435" s="301"/>
    </row>
    <row r="436" spans="1:18" ht="136.5" customHeight="1">
      <c r="A436" s="605" t="s">
        <v>927</v>
      </c>
      <c r="B436" s="243" t="s">
        <v>1553</v>
      </c>
      <c r="C436" s="271" t="s">
        <v>1309</v>
      </c>
      <c r="D436" s="925"/>
      <c r="E436" s="628" t="s">
        <v>2150</v>
      </c>
      <c r="F436" s="172" t="s">
        <v>2019</v>
      </c>
      <c r="G436" s="154"/>
      <c r="H436" s="820" t="s">
        <v>2329</v>
      </c>
      <c r="I436" s="819" t="s">
        <v>2333</v>
      </c>
      <c r="J436" s="508" t="s">
        <v>2019</v>
      </c>
      <c r="K436" s="70"/>
      <c r="L436" s="508"/>
      <c r="M436" s="362"/>
      <c r="N436" s="508"/>
      <c r="O436" s="172"/>
      <c r="P436" s="362"/>
      <c r="Q436" s="538"/>
      <c r="R436" s="301"/>
    </row>
    <row r="437" spans="1:18" ht="136.5" customHeight="1">
      <c r="A437" s="605" t="s">
        <v>928</v>
      </c>
      <c r="B437" s="243" t="s">
        <v>1554</v>
      </c>
      <c r="C437" s="271" t="s">
        <v>1310</v>
      </c>
      <c r="D437" s="926"/>
      <c r="E437" s="628" t="s">
        <v>2150</v>
      </c>
      <c r="F437" s="172" t="s">
        <v>2019</v>
      </c>
      <c r="G437" s="148"/>
      <c r="H437" s="820" t="s">
        <v>2330</v>
      </c>
      <c r="I437" s="819" t="s">
        <v>2334</v>
      </c>
      <c r="J437" s="508" t="s">
        <v>2019</v>
      </c>
      <c r="K437" s="70"/>
      <c r="L437" s="508"/>
      <c r="M437" s="356"/>
      <c r="N437" s="508"/>
      <c r="O437" s="172"/>
      <c r="P437" s="356"/>
      <c r="Q437" s="538"/>
      <c r="R437" s="301"/>
    </row>
    <row r="438" spans="1:18" ht="45" customHeight="1">
      <c r="A438" s="608" t="s">
        <v>199</v>
      </c>
      <c r="B438" s="264" t="s">
        <v>1229</v>
      </c>
      <c r="C438" s="767"/>
      <c r="D438" s="266"/>
      <c r="E438" s="635"/>
      <c r="F438" s="314"/>
      <c r="G438" s="152">
        <f>IF(OR(F438="NA/SC",COUNTIF(F439:F444,"NA/SC")&gt;=2)=TRUE,"NA/SC",IF(AND(F439="",F440="",F441="",F442="",F443="",F444="")=TRUE,"",IF(COUNTIF(F439:F444,"sim")=6,4,IF(AND(COUNTIF(F439:F444,"NA/SC")=1,COUNTIF(F439:F444,"SIM")=5)=TRUE,4,IF(COUNTIF(F439:F444,"sim")&gt;=5,3,IF(COUNTIF(F439:F444,"sim")&gt;=3,2,IF(COUNTIF(F439:F444,"sim")&gt;=1,1,0)))))))</f>
        <v>3</v>
      </c>
      <c r="H438" s="706"/>
      <c r="I438" s="860"/>
      <c r="J438" s="507"/>
      <c r="K438" s="69"/>
      <c r="L438" s="507"/>
      <c r="M438" s="360" t="str">
        <f>IF(OR(L438="NA/SC",COUNTIF(L439:L444,"NA/SC")&gt;=2)=TRUE,"NA/SC",IF(AND(L439="",L440="",L441="",L442="",L443="",L444="")=TRUE,"",IF(COUNTIF(L439:L444,"sim")=6,4,IF(AND(COUNTIF(L439:L444,"NA/SC")=1,COUNTIF(L439:L444,"SIM")=5)=TRUE,4,IF(COUNTIF(L439:L444,"sim")&gt;=5,3,IF(COUNTIF(L439:L444,"sim")&gt;=3,2,IF(COUNTIF(L439:L444,"sim")&gt;=1,1,0)))))))</f>
        <v/>
      </c>
      <c r="N438" s="507"/>
      <c r="O438" s="314"/>
      <c r="P438" s="360" t="str">
        <f>IF(OR(N438="NA/SC",COUNTIF(N439:N444,"NA/SC")&gt;=2)=TRUE,"NA/SC",IF(AND(N439="",N440="",N441="",N442="",N443="",N444="")=TRUE,"",IF(COUNTIF(N439:N444,"sim")=6,4,IF(AND(COUNTIF(N439:N444,"NA/SC")=1,COUNTIF(N439:N444,"SIM")=5)=TRUE,4,IF(COUNTIF(N439:N444,"sim")&gt;=5,3,IF(COUNTIF(N439:N444,"sim")&gt;=3,2,IF(COUNTIF(N439:N444,"sim")&gt;=1,1,0)))))))</f>
        <v/>
      </c>
      <c r="Q438" s="534"/>
      <c r="R438" s="535" t="s">
        <v>1015</v>
      </c>
    </row>
    <row r="439" spans="1:18" ht="136.5" customHeight="1">
      <c r="A439" s="605" t="s">
        <v>631</v>
      </c>
      <c r="B439" s="243" t="s">
        <v>1555</v>
      </c>
      <c r="C439" s="271" t="s">
        <v>1704</v>
      </c>
      <c r="D439" s="918" t="s">
        <v>1832</v>
      </c>
      <c r="E439" s="628" t="s">
        <v>2150</v>
      </c>
      <c r="F439" s="172" t="s">
        <v>2019</v>
      </c>
      <c r="G439" s="147"/>
      <c r="H439" s="820" t="s">
        <v>2336</v>
      </c>
      <c r="I439" s="819" t="s">
        <v>2338</v>
      </c>
      <c r="J439" s="508" t="s">
        <v>2019</v>
      </c>
      <c r="K439" s="70"/>
      <c r="L439" s="508"/>
      <c r="M439" s="355"/>
      <c r="N439" s="508"/>
      <c r="O439" s="172"/>
      <c r="P439" s="355"/>
      <c r="Q439" s="538"/>
      <c r="R439" s="301"/>
    </row>
    <row r="440" spans="1:18" ht="136.5" customHeight="1">
      <c r="A440" s="605" t="s">
        <v>632</v>
      </c>
      <c r="B440" s="243" t="s">
        <v>1556</v>
      </c>
      <c r="C440" s="271" t="s">
        <v>1704</v>
      </c>
      <c r="D440" s="925"/>
      <c r="E440" s="628" t="s">
        <v>2150</v>
      </c>
      <c r="F440" s="172" t="s">
        <v>2019</v>
      </c>
      <c r="G440" s="147"/>
      <c r="H440" s="820" t="s">
        <v>2336</v>
      </c>
      <c r="I440" s="671" t="s">
        <v>2338</v>
      </c>
      <c r="J440" s="508" t="s">
        <v>2019</v>
      </c>
      <c r="K440" s="122"/>
      <c r="L440" s="508"/>
      <c r="M440" s="355"/>
      <c r="N440" s="508"/>
      <c r="O440" s="172"/>
      <c r="P440" s="355"/>
      <c r="Q440" s="564"/>
      <c r="R440" s="301"/>
    </row>
    <row r="441" spans="1:18" ht="136.5" customHeight="1">
      <c r="A441" s="605" t="s">
        <v>633</v>
      </c>
      <c r="B441" s="243" t="s">
        <v>1557</v>
      </c>
      <c r="C441" s="271" t="s">
        <v>1705</v>
      </c>
      <c r="D441" s="925"/>
      <c r="E441" s="628" t="s">
        <v>2150</v>
      </c>
      <c r="F441" s="172" t="s">
        <v>2019</v>
      </c>
      <c r="G441" s="148"/>
      <c r="H441" s="820" t="s">
        <v>2337</v>
      </c>
      <c r="I441" s="671" t="s">
        <v>2339</v>
      </c>
      <c r="J441" s="508" t="s">
        <v>2019</v>
      </c>
      <c r="K441" s="114"/>
      <c r="L441" s="508"/>
      <c r="M441" s="356"/>
      <c r="N441" s="508"/>
      <c r="O441" s="172"/>
      <c r="P441" s="356"/>
      <c r="Q441" s="569"/>
      <c r="R441" s="301"/>
    </row>
    <row r="442" spans="1:18" ht="136.5" customHeight="1">
      <c r="A442" s="605" t="s">
        <v>634</v>
      </c>
      <c r="B442" s="243" t="s">
        <v>1558</v>
      </c>
      <c r="C442" s="271" t="s">
        <v>1705</v>
      </c>
      <c r="D442" s="925"/>
      <c r="E442" s="628" t="s">
        <v>2150</v>
      </c>
      <c r="F442" s="172" t="s">
        <v>2019</v>
      </c>
      <c r="G442" s="148"/>
      <c r="H442" s="820" t="s">
        <v>2337</v>
      </c>
      <c r="I442" s="670" t="s">
        <v>2339</v>
      </c>
      <c r="J442" s="508" t="s">
        <v>2019</v>
      </c>
      <c r="K442" s="103"/>
      <c r="L442" s="508"/>
      <c r="M442" s="356"/>
      <c r="N442" s="508"/>
      <c r="O442" s="172"/>
      <c r="P442" s="356"/>
      <c r="Q442" s="546"/>
      <c r="R442" s="301"/>
    </row>
    <row r="443" spans="1:18" ht="136.5" customHeight="1">
      <c r="A443" s="605" t="s">
        <v>929</v>
      </c>
      <c r="B443" s="243" t="s">
        <v>1559</v>
      </c>
      <c r="C443" s="271" t="s">
        <v>1705</v>
      </c>
      <c r="D443" s="925"/>
      <c r="E443" s="628" t="s">
        <v>2150</v>
      </c>
      <c r="F443" s="172" t="s">
        <v>2019</v>
      </c>
      <c r="G443" s="154"/>
      <c r="H443" s="820" t="s">
        <v>2337</v>
      </c>
      <c r="I443" s="671" t="s">
        <v>2340</v>
      </c>
      <c r="J443" s="508" t="s">
        <v>2019</v>
      </c>
      <c r="K443" s="106"/>
      <c r="L443" s="508"/>
      <c r="M443" s="362"/>
      <c r="N443" s="508"/>
      <c r="O443" s="172"/>
      <c r="P443" s="362"/>
      <c r="Q443" s="568"/>
      <c r="R443" s="301"/>
    </row>
    <row r="444" spans="1:18" ht="136.5" customHeight="1">
      <c r="A444" s="605" t="s">
        <v>930</v>
      </c>
      <c r="B444" s="243" t="s">
        <v>1560</v>
      </c>
      <c r="C444" s="271" t="s">
        <v>1706</v>
      </c>
      <c r="D444" s="926"/>
      <c r="E444" s="628" t="s">
        <v>2150</v>
      </c>
      <c r="F444" s="172" t="s">
        <v>2020</v>
      </c>
      <c r="G444" s="148"/>
      <c r="H444" s="485"/>
      <c r="I444" s="671"/>
      <c r="J444" s="508" t="s">
        <v>2020</v>
      </c>
      <c r="K444" s="67"/>
      <c r="L444" s="508"/>
      <c r="M444" s="356"/>
      <c r="N444" s="508"/>
      <c r="O444" s="172"/>
      <c r="P444" s="356"/>
      <c r="Q444" s="536"/>
      <c r="R444" s="301"/>
    </row>
    <row r="445" spans="1:18" ht="48.75" customHeight="1">
      <c r="A445" s="608" t="s">
        <v>204</v>
      </c>
      <c r="B445" s="264" t="s">
        <v>941</v>
      </c>
      <c r="C445" s="265"/>
      <c r="D445" s="273"/>
      <c r="E445" s="635"/>
      <c r="F445" s="314"/>
      <c r="G445" s="152">
        <f>IF(OR(F445="NA/SC",COUNTIF(F446:F450,"NA/SC")&gt;=2)=TRUE,"NA/SC",IF(AND(F446="",F447="",F448="",F449="",F450="")=TRUE,"",IF(COUNTIF(F446:F450,"sim")=5,4,IF(AND(COUNTIF(F446:F450,"NA/SC")=1,COUNTIF(F446:F450,"SIM")=4)=TRUE,4,IF(COUNTIF(F446:F450,"sim")&gt;=4,3,IF(COUNTIF(F446:F450,"sim")&gt;=3,2,IF(COUNTIF(F446:F450,"sim")&gt;=2,1,0)))))))</f>
        <v>4</v>
      </c>
      <c r="H445" s="484"/>
      <c r="I445" s="860"/>
      <c r="J445" s="507"/>
      <c r="K445" s="69"/>
      <c r="L445" s="507"/>
      <c r="M445" s="360" t="str">
        <f>IF(OR(L445="NA/SC",COUNTIF(L446:L450,"NA/SC")&gt;=2)=TRUE,"NA/SC",IF(AND(L446="",L447="",L448="",L449="",L450="")=TRUE,"",IF(COUNTIF(L446:L450,"sim")=5,4,IF(AND(COUNTIF(L446:L450,"NA/SC")=1,COUNTIF(L446:L450,"SIM")=4)=TRUE,4,IF(COUNTIF(L446:L450,"sim")&gt;=4,3,IF(COUNTIF(L446:L450,"sim")&gt;=3,2,IF(COUNTIF(L446:L450,"sim")&gt;=2,1,0)))))))</f>
        <v/>
      </c>
      <c r="N445" s="507"/>
      <c r="O445" s="314"/>
      <c r="P445" s="360" t="str">
        <f>IF(OR(N445="NA/SC",COUNTIF(N446:N450,"NA/SC")&gt;=2)=TRUE,"NA/SC",IF(AND(N446="",N447="",N448="",N449="",N450="")=TRUE,"",IF(COUNTIF(N446:N450,"sim")=5,4,IF(AND(COUNTIF(N446:N450,"NA/SC")=1,COUNTIF(N446:N450,"SIM")=4)=TRUE,4,IF(COUNTIF(N446:N450,"sim")&gt;=4,3,IF(COUNTIF(N446:N450,"sim")&gt;=3,2,IF(COUNTIF(N446:N450,"sim")&gt;=2,1,0)))))))</f>
        <v/>
      </c>
      <c r="Q445" s="534"/>
      <c r="R445" s="535" t="s">
        <v>1016</v>
      </c>
    </row>
    <row r="446" spans="1:18" ht="136.5" customHeight="1">
      <c r="A446" s="605" t="s">
        <v>635</v>
      </c>
      <c r="B446" s="243" t="s">
        <v>1561</v>
      </c>
      <c r="C446" s="271" t="s">
        <v>1704</v>
      </c>
      <c r="D446" s="918" t="s">
        <v>1872</v>
      </c>
      <c r="E446" s="628" t="s">
        <v>2150</v>
      </c>
      <c r="F446" s="172" t="s">
        <v>2019</v>
      </c>
      <c r="G446" s="147"/>
      <c r="H446" s="822" t="s">
        <v>2341</v>
      </c>
      <c r="I446" s="671" t="s">
        <v>2344</v>
      </c>
      <c r="J446" s="508" t="s">
        <v>2019</v>
      </c>
      <c r="K446" s="67"/>
      <c r="L446" s="508"/>
      <c r="M446" s="355"/>
      <c r="N446" s="508"/>
      <c r="O446" s="172"/>
      <c r="P446" s="355"/>
      <c r="Q446" s="536"/>
      <c r="R446" s="301"/>
    </row>
    <row r="447" spans="1:18" ht="136.5" customHeight="1">
      <c r="A447" s="605" t="s">
        <v>636</v>
      </c>
      <c r="B447" s="243" t="s">
        <v>1562</v>
      </c>
      <c r="C447" s="271" t="s">
        <v>1708</v>
      </c>
      <c r="D447" s="925"/>
      <c r="E447" s="628" t="s">
        <v>2150</v>
      </c>
      <c r="F447" s="172" t="s">
        <v>2019</v>
      </c>
      <c r="G447" s="147"/>
      <c r="H447" s="822" t="s">
        <v>2341</v>
      </c>
      <c r="I447" s="671" t="s">
        <v>2344</v>
      </c>
      <c r="J447" s="508" t="s">
        <v>2019</v>
      </c>
      <c r="K447" s="67"/>
      <c r="L447" s="508"/>
      <c r="M447" s="355"/>
      <c r="N447" s="508"/>
      <c r="O447" s="172"/>
      <c r="P447" s="355"/>
      <c r="Q447" s="536"/>
      <c r="R447" s="301"/>
    </row>
    <row r="448" spans="1:18" ht="136.5" customHeight="1">
      <c r="A448" s="605" t="s">
        <v>637</v>
      </c>
      <c r="B448" s="243" t="s">
        <v>1563</v>
      </c>
      <c r="C448" s="271" t="s">
        <v>1704</v>
      </c>
      <c r="D448" s="925"/>
      <c r="E448" s="628" t="s">
        <v>2150</v>
      </c>
      <c r="F448" s="172" t="s">
        <v>2019</v>
      </c>
      <c r="G448" s="148"/>
      <c r="H448" s="822" t="s">
        <v>2342</v>
      </c>
      <c r="I448" s="671" t="s">
        <v>2343</v>
      </c>
      <c r="J448" s="508" t="s">
        <v>2019</v>
      </c>
      <c r="K448" s="67"/>
      <c r="L448" s="508"/>
      <c r="M448" s="356"/>
      <c r="N448" s="508"/>
      <c r="O448" s="172"/>
      <c r="P448" s="356"/>
      <c r="Q448" s="536"/>
      <c r="R448" s="301"/>
    </row>
    <row r="449" spans="1:18" ht="136.5" customHeight="1">
      <c r="A449" s="605" t="s">
        <v>638</v>
      </c>
      <c r="B449" s="283" t="s">
        <v>1564</v>
      </c>
      <c r="C449" s="271" t="s">
        <v>1708</v>
      </c>
      <c r="D449" s="925"/>
      <c r="E449" s="628" t="s">
        <v>2150</v>
      </c>
      <c r="F449" s="172" t="s">
        <v>2019</v>
      </c>
      <c r="G449" s="148"/>
      <c r="H449" s="822" t="s">
        <v>2341</v>
      </c>
      <c r="I449" s="671" t="s">
        <v>2344</v>
      </c>
      <c r="J449" s="508" t="s">
        <v>2019</v>
      </c>
      <c r="K449" s="67"/>
      <c r="L449" s="508"/>
      <c r="M449" s="356"/>
      <c r="N449" s="508"/>
      <c r="O449" s="172"/>
      <c r="P449" s="356"/>
      <c r="Q449" s="536"/>
      <c r="R449" s="301"/>
    </row>
    <row r="450" spans="1:18" ht="141" customHeight="1">
      <c r="A450" s="605" t="s">
        <v>639</v>
      </c>
      <c r="B450" s="243" t="s">
        <v>1565</v>
      </c>
      <c r="C450" s="271" t="s">
        <v>1708</v>
      </c>
      <c r="D450" s="926"/>
      <c r="E450" s="628" t="s">
        <v>2150</v>
      </c>
      <c r="F450" s="172" t="s">
        <v>2019</v>
      </c>
      <c r="G450" s="154"/>
      <c r="H450" s="822" t="s">
        <v>2341</v>
      </c>
      <c r="I450" s="671" t="s">
        <v>2344</v>
      </c>
      <c r="J450" s="508" t="s">
        <v>2019</v>
      </c>
      <c r="K450" s="106"/>
      <c r="L450" s="508"/>
      <c r="M450" s="362"/>
      <c r="N450" s="508"/>
      <c r="O450" s="172"/>
      <c r="P450" s="362"/>
      <c r="Q450" s="554"/>
      <c r="R450" s="301"/>
    </row>
    <row r="451" spans="1:18" ht="45" customHeight="1">
      <c r="A451" s="927" t="s">
        <v>942</v>
      </c>
      <c r="B451" s="928"/>
      <c r="C451" s="770"/>
      <c r="D451" s="284"/>
      <c r="E451" s="655"/>
      <c r="F451" s="185"/>
      <c r="G451" s="162"/>
      <c r="H451" s="710"/>
      <c r="I451" s="864"/>
      <c r="J451" s="517"/>
      <c r="K451" s="123"/>
      <c r="L451" s="517"/>
      <c r="M451" s="370"/>
      <c r="N451" s="517"/>
      <c r="O451" s="185"/>
      <c r="P451" s="370"/>
      <c r="Q451" s="573"/>
      <c r="R451" s="574"/>
    </row>
    <row r="452" spans="1:18" ht="45" customHeight="1">
      <c r="A452" s="607" t="s">
        <v>210</v>
      </c>
      <c r="B452" s="260" t="s">
        <v>378</v>
      </c>
      <c r="C452" s="781"/>
      <c r="D452" s="269"/>
      <c r="E452" s="652"/>
      <c r="F452" s="170"/>
      <c r="G452" s="145">
        <f>IF(F452="NA/SC","NÃO AVALIADO",IF(OR(AND(G454="NA/SC",G460="NA/SC")=TRUE,AND(G454="NA/SC",G466="NA/SC")=TRUE,AND(G454="NA/SC",G472="NA/SC")=TRUE,AND(G460="NA/SC",G466="NA/SC",AND(G460="NA/SC",G472="NA/SC")=TRUE,AND(G466="NA/SC",G472="NA/SC")=TRUE)=TRUE)=TRUE,"NÃO AVALIADO",IF(AND(G454="",G460="",G466="",G472="")=TRUE,"",IF(AVERAGE(G454,G460,G466,G472)-INT(AVERAGE(G454,G460,G466,G472))&lt;=0.5,INT(AVERAGE(G454,G460,G466,G472)),INT(AVERAGE(G454,G460,G466,G472))+1))))</f>
        <v>0</v>
      </c>
      <c r="H452" s="684"/>
      <c r="I452" s="858"/>
      <c r="J452" s="505"/>
      <c r="K452" s="117"/>
      <c r="L452" s="505"/>
      <c r="M452" s="351" t="str">
        <f>IF(L452="NA/SC","NÃO AVALIADO",IF(OR(AND(M454="NA/SC",M460="NA/SC")=TRUE,AND(M454="NA/SC",M466="NA/SC")=TRUE,AND(M454="NA/SC",M472="NA/SC")=TRUE,AND(M460="NA/SC",M466="NA/SC",AND(M460="NA/SC",M472="NA/SC")=TRUE,AND(M466="NA/SC",M472="NA/SC")=TRUE)=TRUE)=TRUE,"NÃO AVALIADO",IF(AND(M454="",M460="",M466="",M472="")=TRUE,"",IF(AVERAGE(M454,M460,M466,M472)-INT(AVERAGE(M454,M460,M466,M472))&lt;=0.5,INT(AVERAGE(M454,M460,M466,M472)),INT(AVERAGE(M454,M460,M466,M472))+1))))</f>
        <v/>
      </c>
      <c r="N452" s="505"/>
      <c r="O452" s="170"/>
      <c r="P452" s="351" t="str">
        <f>IF(N452="NA/SC","NÃO AVALIADO",IF(OR(AND(P454="NA/SC",P460="NA/SC")=TRUE,AND(P454="NA/SC",P466="NA/SC")=TRUE,AND(P454="NA/SC",P472="NA/SC")=TRUE,AND(P460="NA/SC",P466="NA/SC",AND(P460="NA/SC",P472="NA/SC")=TRUE,AND(P466="NA/SC",P472="NA/SC")=TRUE)=TRUE)=TRUE,"NÃO AVALIADO",IF(AND(P454="",P460="",P466="",P472="")=TRUE,"",IF(AVERAGE(P454,P460,P466,P472)-INT(AVERAGE(P454,P460,P466,P472))&lt;=0.5,INT(AVERAGE(P454,P460,P466,P472)),INT(AVERAGE(P454,P460,P466,P472))+1))))</f>
        <v/>
      </c>
      <c r="Q452" s="570"/>
      <c r="R452" s="532" t="s">
        <v>1017</v>
      </c>
    </row>
    <row r="453" spans="1:18" ht="21">
      <c r="A453" s="605" t="s">
        <v>85</v>
      </c>
      <c r="B453" s="270" t="s">
        <v>86</v>
      </c>
      <c r="C453" s="768"/>
      <c r="D453" s="276"/>
      <c r="E453" s="640"/>
      <c r="F453" s="172"/>
      <c r="G453" s="147"/>
      <c r="H453" s="707"/>
      <c r="I453" s="859"/>
      <c r="J453" s="508"/>
      <c r="K453" s="68"/>
      <c r="L453" s="508"/>
      <c r="M453" s="355"/>
      <c r="N453" s="508"/>
      <c r="O453" s="172"/>
      <c r="P453" s="355"/>
      <c r="Q453" s="536"/>
      <c r="R453" s="301"/>
    </row>
    <row r="454" spans="1:18" ht="63" customHeight="1">
      <c r="A454" s="608" t="s">
        <v>212</v>
      </c>
      <c r="B454" s="264" t="s">
        <v>1716</v>
      </c>
      <c r="C454" s="767"/>
      <c r="D454" s="468"/>
      <c r="E454" s="635"/>
      <c r="F454" s="314"/>
      <c r="G454" s="151">
        <f>IF(F454="NA/SC","NA/SC",IF(AND(F455="",F456="",F457="",F458="",F459="")=TRUE,"",IF(F455="sim",4,IF(F456="sim",3,IF(F457="sim",2,IF(F458="sim",1,0))))))</f>
        <v>0</v>
      </c>
      <c r="H454" s="706"/>
      <c r="I454" s="860"/>
      <c r="J454" s="507"/>
      <c r="K454" s="69"/>
      <c r="L454" s="507"/>
      <c r="M454" s="359" t="str">
        <f>IF(L454="NA/SC","NA/SC",IF(AND(L455="",L456="",L457="",L458="",L459="")=TRUE,"",IF(L455="sim",4,IF(L456="sim",3,IF(L457="sim",2,IF(L458="sim",1,0))))))</f>
        <v/>
      </c>
      <c r="N454" s="507"/>
      <c r="O454" s="314"/>
      <c r="P454" s="359" t="str">
        <f>IF(N454="NA/SC","NA/SC",IF(AND(N455="",N456="",N457="",N458="",N459="")=TRUE,"",IF(N455="sim",4,IF(N456="sim",3,IF(N457="sim",2,IF(N458="sim",1,0))))))</f>
        <v/>
      </c>
      <c r="Q454" s="534"/>
      <c r="R454" s="535" t="s">
        <v>1018</v>
      </c>
    </row>
    <row r="455" spans="1:18" ht="136.5" customHeight="1">
      <c r="A455" s="605" t="s">
        <v>640</v>
      </c>
      <c r="B455" s="243" t="s">
        <v>1566</v>
      </c>
      <c r="C455" s="271" t="s">
        <v>1311</v>
      </c>
      <c r="D455" s="918" t="s">
        <v>1819</v>
      </c>
      <c r="E455" s="628" t="s">
        <v>2150</v>
      </c>
      <c r="F455" s="172" t="s">
        <v>2020</v>
      </c>
      <c r="G455" s="147"/>
      <c r="H455" s="485"/>
      <c r="I455" s="671"/>
      <c r="J455" s="508" t="s">
        <v>2020</v>
      </c>
      <c r="K455" s="67"/>
      <c r="L455" s="508"/>
      <c r="M455" s="355"/>
      <c r="N455" s="508"/>
      <c r="O455" s="172"/>
      <c r="P455" s="355"/>
      <c r="Q455" s="536"/>
      <c r="R455" s="301"/>
    </row>
    <row r="456" spans="1:18" ht="136.5" customHeight="1">
      <c r="A456" s="605" t="s">
        <v>641</v>
      </c>
      <c r="B456" s="243" t="s">
        <v>1567</v>
      </c>
      <c r="C456" s="271" t="s">
        <v>1312</v>
      </c>
      <c r="D456" s="925"/>
      <c r="E456" s="628" t="s">
        <v>2150</v>
      </c>
      <c r="F456" s="172" t="s">
        <v>2020</v>
      </c>
      <c r="G456" s="147"/>
      <c r="H456" s="485"/>
      <c r="I456" s="671"/>
      <c r="J456" s="508" t="s">
        <v>2020</v>
      </c>
      <c r="K456" s="67"/>
      <c r="L456" s="508"/>
      <c r="M456" s="355"/>
      <c r="N456" s="508"/>
      <c r="O456" s="172"/>
      <c r="P456" s="355"/>
      <c r="Q456" s="536"/>
      <c r="R456" s="301"/>
    </row>
    <row r="457" spans="1:18" ht="136.5" customHeight="1">
      <c r="A457" s="605" t="s">
        <v>642</v>
      </c>
      <c r="B457" s="243" t="s">
        <v>1568</v>
      </c>
      <c r="C457" s="271" t="s">
        <v>1311</v>
      </c>
      <c r="D457" s="925"/>
      <c r="E457" s="628" t="s">
        <v>2150</v>
      </c>
      <c r="F457" s="172" t="s">
        <v>2020</v>
      </c>
      <c r="G457" s="147"/>
      <c r="H457" s="485"/>
      <c r="I457" s="335"/>
      <c r="J457" s="508" t="s">
        <v>2020</v>
      </c>
      <c r="K457" s="116"/>
      <c r="L457" s="508"/>
      <c r="M457" s="355"/>
      <c r="N457" s="508"/>
      <c r="O457" s="172"/>
      <c r="P457" s="355"/>
      <c r="Q457" s="571"/>
      <c r="R457" s="301"/>
    </row>
    <row r="458" spans="1:18" ht="136.5" customHeight="1">
      <c r="A458" s="605" t="s">
        <v>643</v>
      </c>
      <c r="B458" s="243" t="s">
        <v>1569</v>
      </c>
      <c r="C458" s="271" t="s">
        <v>1312</v>
      </c>
      <c r="D458" s="925"/>
      <c r="E458" s="628" t="s">
        <v>2150</v>
      </c>
      <c r="F458" s="172" t="s">
        <v>2020</v>
      </c>
      <c r="G458" s="163"/>
      <c r="H458" s="485"/>
      <c r="I458" s="671"/>
      <c r="J458" s="508" t="s">
        <v>2020</v>
      </c>
      <c r="K458" s="67"/>
      <c r="L458" s="508"/>
      <c r="M458" s="371"/>
      <c r="N458" s="508"/>
      <c r="O458" s="172"/>
      <c r="P458" s="371"/>
      <c r="Q458" s="536"/>
      <c r="R458" s="301"/>
    </row>
    <row r="459" spans="1:18" ht="136.5" customHeight="1">
      <c r="A459" s="605" t="s">
        <v>644</v>
      </c>
      <c r="B459" s="243" t="s">
        <v>1570</v>
      </c>
      <c r="C459" s="271" t="s">
        <v>1312</v>
      </c>
      <c r="D459" s="926"/>
      <c r="E459" s="628" t="s">
        <v>2150</v>
      </c>
      <c r="F459" s="172" t="s">
        <v>2019</v>
      </c>
      <c r="G459" s="147"/>
      <c r="H459" s="487" t="s">
        <v>2345</v>
      </c>
      <c r="I459" s="670" t="s">
        <v>2347</v>
      </c>
      <c r="J459" s="508" t="s">
        <v>2019</v>
      </c>
      <c r="K459" s="103"/>
      <c r="L459" s="508"/>
      <c r="M459" s="355"/>
      <c r="N459" s="508"/>
      <c r="O459" s="172"/>
      <c r="P459" s="355"/>
      <c r="Q459" s="546"/>
      <c r="R459" s="301"/>
    </row>
    <row r="460" spans="1:18" ht="66.75" customHeight="1">
      <c r="A460" s="608" t="s">
        <v>213</v>
      </c>
      <c r="B460" s="264" t="s">
        <v>1855</v>
      </c>
      <c r="C460" s="767"/>
      <c r="D460" s="468"/>
      <c r="E460" s="635"/>
      <c r="F460" s="314"/>
      <c r="G460" s="151">
        <f>IF(F460="NA/SC","NA/SC",IF(AND(F461="",F462="",F463="",F464="",F465="")=TRUE,"",IF(F461="sim",4,IF(F462="sim",3,IF(F463="sim",2,IF(F464="sim",1,0))))))</f>
        <v>0</v>
      </c>
      <c r="H460" s="706"/>
      <c r="I460" s="860"/>
      <c r="J460" s="507"/>
      <c r="K460" s="69"/>
      <c r="L460" s="507"/>
      <c r="M460" s="359" t="str">
        <f>IF(L460="NA/SC","NA/SC",IF(AND(L461="",L462="",L463="",L464="",L465="")=TRUE,"",IF(L461="sim",4,IF(L462="sim",3,IF(L463="sim",2,IF(L464="sim",1,0))))))</f>
        <v/>
      </c>
      <c r="N460" s="507"/>
      <c r="O460" s="314"/>
      <c r="P460" s="359" t="str">
        <f>IF(N460="NA/SC","NA/SC",IF(AND(N461="",N462="",N463="",N464="",N465="")=TRUE,"",IF(N461="sim",4,IF(N462="sim",3,IF(N463="sim",2,IF(N464="sim",1,0))))))</f>
        <v/>
      </c>
      <c r="Q460" s="534"/>
      <c r="R460" s="535" t="s">
        <v>1019</v>
      </c>
    </row>
    <row r="461" spans="1:18" ht="136.5" customHeight="1">
      <c r="A461" s="605" t="s">
        <v>645</v>
      </c>
      <c r="B461" s="243" t="s">
        <v>1571</v>
      </c>
      <c r="C461" s="271" t="s">
        <v>1313</v>
      </c>
      <c r="D461" s="918" t="s">
        <v>1802</v>
      </c>
      <c r="E461" s="628" t="s">
        <v>2150</v>
      </c>
      <c r="F461" s="172" t="s">
        <v>2020</v>
      </c>
      <c r="G461" s="147"/>
      <c r="H461" s="485"/>
      <c r="I461" s="819"/>
      <c r="J461" s="508" t="s">
        <v>2020</v>
      </c>
      <c r="K461" s="70"/>
      <c r="L461" s="508"/>
      <c r="M461" s="355"/>
      <c r="N461" s="508"/>
      <c r="O461" s="172"/>
      <c r="P461" s="355"/>
      <c r="Q461" s="538"/>
      <c r="R461" s="301"/>
    </row>
    <row r="462" spans="1:18" ht="136.5" customHeight="1">
      <c r="A462" s="605" t="s">
        <v>646</v>
      </c>
      <c r="B462" s="243" t="s">
        <v>1572</v>
      </c>
      <c r="C462" s="271" t="s">
        <v>1313</v>
      </c>
      <c r="D462" s="925"/>
      <c r="E462" s="628" t="s">
        <v>2150</v>
      </c>
      <c r="F462" s="172" t="s">
        <v>2020</v>
      </c>
      <c r="G462" s="147"/>
      <c r="H462" s="485"/>
      <c r="I462" s="819"/>
      <c r="J462" s="508" t="s">
        <v>2020</v>
      </c>
      <c r="K462" s="70"/>
      <c r="L462" s="508"/>
      <c r="M462" s="355"/>
      <c r="N462" s="508"/>
      <c r="O462" s="172"/>
      <c r="P462" s="355"/>
      <c r="Q462" s="538"/>
      <c r="R462" s="301"/>
    </row>
    <row r="463" spans="1:18" ht="136.5" customHeight="1">
      <c r="A463" s="605" t="s">
        <v>647</v>
      </c>
      <c r="B463" s="243" t="s">
        <v>1573</v>
      </c>
      <c r="C463" s="271" t="s">
        <v>1313</v>
      </c>
      <c r="D463" s="925"/>
      <c r="E463" s="628" t="s">
        <v>2150</v>
      </c>
      <c r="F463" s="172" t="s">
        <v>2020</v>
      </c>
      <c r="G463" s="147"/>
      <c r="H463" s="485"/>
      <c r="I463" s="337"/>
      <c r="J463" s="508" t="s">
        <v>2020</v>
      </c>
      <c r="K463" s="124"/>
      <c r="L463" s="508"/>
      <c r="M463" s="355"/>
      <c r="N463" s="508"/>
      <c r="O463" s="172"/>
      <c r="P463" s="355"/>
      <c r="Q463" s="569"/>
      <c r="R463" s="301"/>
    </row>
    <row r="464" spans="1:18" ht="136.5" customHeight="1">
      <c r="A464" s="605" t="s">
        <v>648</v>
      </c>
      <c r="B464" s="243" t="s">
        <v>1574</v>
      </c>
      <c r="C464" s="271" t="s">
        <v>1313</v>
      </c>
      <c r="D464" s="925"/>
      <c r="E464" s="628" t="s">
        <v>2150</v>
      </c>
      <c r="F464" s="172" t="s">
        <v>2020</v>
      </c>
      <c r="G464" s="163"/>
      <c r="H464" s="485"/>
      <c r="I464" s="333"/>
      <c r="J464" s="508" t="s">
        <v>2020</v>
      </c>
      <c r="K464" s="114"/>
      <c r="L464" s="508"/>
      <c r="M464" s="371"/>
      <c r="N464" s="508"/>
      <c r="O464" s="172"/>
      <c r="P464" s="371"/>
      <c r="Q464" s="569"/>
      <c r="R464" s="301"/>
    </row>
    <row r="465" spans="1:18" ht="136.5" customHeight="1">
      <c r="A465" s="605" t="s">
        <v>649</v>
      </c>
      <c r="B465" s="243" t="s">
        <v>1575</v>
      </c>
      <c r="C465" s="271" t="s">
        <v>1313</v>
      </c>
      <c r="D465" s="926"/>
      <c r="E465" s="628" t="s">
        <v>2150</v>
      </c>
      <c r="F465" s="172" t="s">
        <v>2019</v>
      </c>
      <c r="G465" s="147"/>
      <c r="H465" s="485" t="s">
        <v>2346</v>
      </c>
      <c r="I465" s="819" t="s">
        <v>2348</v>
      </c>
      <c r="J465" s="508" t="s">
        <v>2019</v>
      </c>
      <c r="K465" s="70"/>
      <c r="L465" s="508"/>
      <c r="M465" s="355"/>
      <c r="N465" s="508"/>
      <c r="O465" s="172"/>
      <c r="P465" s="355"/>
      <c r="Q465" s="538"/>
      <c r="R465" s="301"/>
    </row>
    <row r="466" spans="1:18" ht="60" customHeight="1">
      <c r="A466" s="608" t="s">
        <v>215</v>
      </c>
      <c r="B466" s="412" t="s">
        <v>1856</v>
      </c>
      <c r="C466" s="265"/>
      <c r="D466" s="467"/>
      <c r="E466" s="823"/>
      <c r="F466" s="314"/>
      <c r="G466" s="151">
        <f>IF(F466="NA/SC","NA/SC",IF(AND(F467="",F468="",F469="",F470="",F471="")=TRUE,"",IF(F467="sim",4,IF(F468="sim",3,IF(F469="sim",2,IF(F470="sim",1,0))))))</f>
        <v>0</v>
      </c>
      <c r="H466" s="484"/>
      <c r="I466" s="323"/>
      <c r="J466" s="507"/>
      <c r="K466" s="98"/>
      <c r="L466" s="507"/>
      <c r="M466" s="359" t="str">
        <f>IF(L466="NA/SC","NA/SC",IF(AND(L467="",L468="",L469="",L470="",L471="")=TRUE,"",IF(L467="sim",4,IF(L468="sim",3,IF(L469="sim",2,IF(L470="sim",1,0))))))</f>
        <v/>
      </c>
      <c r="N466" s="507"/>
      <c r="O466" s="314"/>
      <c r="P466" s="359" t="str">
        <f>IF(N466="NA/SC","NA/SC",IF(AND(N467="",N468="",N469="",N470="",N471="")=TRUE,"",IF(N467="sim",4,IF(N468="sim",3,IF(N469="sim",2,IF(N470="sim",1,0))))))</f>
        <v/>
      </c>
      <c r="Q466" s="534"/>
      <c r="R466" s="535" t="s">
        <v>1020</v>
      </c>
    </row>
    <row r="467" spans="1:18" s="417" customFormat="1" ht="99.75" customHeight="1">
      <c r="A467" s="605" t="s">
        <v>650</v>
      </c>
      <c r="B467" s="239" t="s">
        <v>1576</v>
      </c>
      <c r="C467" s="271" t="s">
        <v>1314</v>
      </c>
      <c r="D467" s="918" t="s">
        <v>1803</v>
      </c>
      <c r="E467" s="628" t="s">
        <v>2150</v>
      </c>
      <c r="F467" s="182" t="s">
        <v>2020</v>
      </c>
      <c r="G467" s="414"/>
      <c r="H467" s="485"/>
      <c r="I467" s="819"/>
      <c r="J467" s="182" t="s">
        <v>2020</v>
      </c>
      <c r="K467" s="415"/>
      <c r="L467" s="518"/>
      <c r="M467" s="416"/>
      <c r="N467" s="518"/>
      <c r="O467" s="413"/>
      <c r="P467" s="416"/>
      <c r="Q467" s="575"/>
      <c r="R467" s="576"/>
    </row>
    <row r="468" spans="1:18" s="417" customFormat="1" ht="83.25" customHeight="1">
      <c r="A468" s="605" t="s">
        <v>931</v>
      </c>
      <c r="B468" s="239" t="s">
        <v>1577</v>
      </c>
      <c r="C468" s="271" t="s">
        <v>1314</v>
      </c>
      <c r="D468" s="919"/>
      <c r="E468" s="628" t="s">
        <v>2150</v>
      </c>
      <c r="F468" s="182" t="s">
        <v>2020</v>
      </c>
      <c r="G468" s="414"/>
      <c r="H468" s="485"/>
      <c r="I468" s="819"/>
      <c r="J468" s="182" t="s">
        <v>2020</v>
      </c>
      <c r="K468" s="415"/>
      <c r="L468" s="518"/>
      <c r="M468" s="416"/>
      <c r="N468" s="518"/>
      <c r="O468" s="413"/>
      <c r="P468" s="416"/>
      <c r="Q468" s="575"/>
      <c r="R468" s="576"/>
    </row>
    <row r="469" spans="1:18" s="417" customFormat="1" ht="72.75" customHeight="1">
      <c r="A469" s="605" t="s">
        <v>933</v>
      </c>
      <c r="B469" s="239" t="s">
        <v>1578</v>
      </c>
      <c r="C469" s="271" t="s">
        <v>1314</v>
      </c>
      <c r="D469" s="919"/>
      <c r="E469" s="628" t="s">
        <v>2150</v>
      </c>
      <c r="F469" s="182" t="s">
        <v>2020</v>
      </c>
      <c r="G469" s="414"/>
      <c r="H469" s="485"/>
      <c r="I469" s="819"/>
      <c r="J469" s="182" t="s">
        <v>2020</v>
      </c>
      <c r="K469" s="415"/>
      <c r="L469" s="518"/>
      <c r="M469" s="416"/>
      <c r="N469" s="518"/>
      <c r="O469" s="413"/>
      <c r="P469" s="416"/>
      <c r="Q469" s="575"/>
      <c r="R469" s="576"/>
    </row>
    <row r="470" spans="1:18" s="417" customFormat="1" ht="78" customHeight="1">
      <c r="A470" s="605" t="s">
        <v>934</v>
      </c>
      <c r="B470" s="239" t="s">
        <v>1579</v>
      </c>
      <c r="C470" s="271" t="s">
        <v>1314</v>
      </c>
      <c r="D470" s="919"/>
      <c r="E470" s="628" t="s">
        <v>2150</v>
      </c>
      <c r="F470" s="182" t="s">
        <v>2020</v>
      </c>
      <c r="G470" s="418"/>
      <c r="H470" s="485"/>
      <c r="I470" s="865"/>
      <c r="J470" s="182" t="s">
        <v>2020</v>
      </c>
      <c r="K470" s="125"/>
      <c r="L470" s="518"/>
      <c r="M470" s="419"/>
      <c r="N470" s="518"/>
      <c r="O470" s="413"/>
      <c r="P470" s="419"/>
      <c r="Q470" s="577"/>
      <c r="R470" s="576"/>
    </row>
    <row r="471" spans="1:18" s="417" customFormat="1" ht="70.5" customHeight="1">
      <c r="A471" s="605" t="s">
        <v>935</v>
      </c>
      <c r="B471" s="239" t="s">
        <v>1580</v>
      </c>
      <c r="C471" s="271" t="s">
        <v>1314</v>
      </c>
      <c r="D471" s="920"/>
      <c r="E471" s="628" t="s">
        <v>2150</v>
      </c>
      <c r="F471" s="182" t="s">
        <v>2020</v>
      </c>
      <c r="G471" s="414"/>
      <c r="H471" s="485"/>
      <c r="I471" s="819"/>
      <c r="J471" s="182" t="s">
        <v>2020</v>
      </c>
      <c r="K471" s="415"/>
      <c r="L471" s="518"/>
      <c r="M471" s="416"/>
      <c r="N471" s="518"/>
      <c r="O471" s="413"/>
      <c r="P471" s="416"/>
      <c r="Q471" s="575"/>
      <c r="R471" s="576"/>
    </row>
    <row r="472" spans="1:18" ht="45" customHeight="1">
      <c r="A472" s="608" t="s">
        <v>936</v>
      </c>
      <c r="B472" s="264" t="s">
        <v>1857</v>
      </c>
      <c r="C472" s="265"/>
      <c r="D472" s="273"/>
      <c r="E472" s="824"/>
      <c r="F472" s="314"/>
      <c r="G472" s="149">
        <f>IF(OR(F472="NA/SC",COUNTIF(F473:F476,"NA/SC")&gt;=2)=TRUE,"NA/SC",IF(AND(F473="",F474="",F475="",F476="")=TRUE,"",IF(COUNTIF(F473:F476,"sim")=4,4,IF(AND(COUNTIF(F473:F476,"NA/SC")=1,COUNTIF(F473:F476,"SIM")=3)=TRUE,4,IF(COUNTIF(F473:F476,"sim")&gt;=3,3,IF(COUNTIF(F473:F476,"sim")&gt;=2,2,IF(COUNTIF(F473:F476,"sim")&gt;=1,1,0)))))))</f>
        <v>0</v>
      </c>
      <c r="H472" s="484"/>
      <c r="I472" s="323"/>
      <c r="J472" s="507"/>
      <c r="K472" s="98"/>
      <c r="L472" s="507"/>
      <c r="M472" s="353" t="str">
        <f>IF(OR(L472="NA/SC",COUNTIF(L473:L476,"NA/SC")&gt;=2)=TRUE,"NA/SC",IF(AND(L473="",L474="",L475="",L476="")=TRUE,"",IF(COUNTIF(L473:L476,"sim")=4,4,IF(AND(COUNTIF(L473:L476,"NA/SC")=1,COUNTIF(L473:L476,"SIM")=3)=TRUE,4,IF(COUNTIF(L473:L476,"sim")&gt;=3,3,IF(COUNTIF(L473:L476,"sim")&gt;=2,2,IF(COUNTIF(L473:L476,"sim")&gt;=1,1,0)))))))</f>
        <v/>
      </c>
      <c r="N472" s="507"/>
      <c r="O472" s="314"/>
      <c r="P472" s="353" t="str">
        <f>IF(OR(N472="NA/SC",COUNTIF(N473:N476,"NA/SC")&gt;=2)=TRUE,"NA/SC",IF(AND(N473="",N474="",N475="",N476="")=TRUE,"",IF(COUNTIF(N473:N476,"sim")=4,4,IF(AND(COUNTIF(N473:N476,"NA/SC")=1,COUNTIF(N473:N476,"SIM")=3)=TRUE,4,IF(COUNTIF(N473:N476,"sim")&gt;=3,3,IF(COUNTIF(N473:N476,"sim")&gt;=2,2,IF(COUNTIF(N473:N476,"sim")&gt;=1,1,0)))))))</f>
        <v/>
      </c>
      <c r="Q472" s="534"/>
      <c r="R472" s="535" t="s">
        <v>1021</v>
      </c>
    </row>
    <row r="473" spans="1:18" s="417" customFormat="1" ht="102" customHeight="1">
      <c r="A473" s="605" t="s">
        <v>937</v>
      </c>
      <c r="B473" s="239" t="s">
        <v>1581</v>
      </c>
      <c r="C473" s="271" t="s">
        <v>1315</v>
      </c>
      <c r="D473" s="918" t="s">
        <v>1804</v>
      </c>
      <c r="E473" s="628" t="s">
        <v>2150</v>
      </c>
      <c r="F473" s="182" t="s">
        <v>2020</v>
      </c>
      <c r="G473" s="414"/>
      <c r="H473" s="485"/>
      <c r="I473" s="819"/>
      <c r="J473" s="182" t="s">
        <v>2020</v>
      </c>
      <c r="K473" s="415"/>
      <c r="L473" s="518"/>
      <c r="M473" s="416"/>
      <c r="N473" s="518"/>
      <c r="O473" s="413"/>
      <c r="P473" s="416"/>
      <c r="Q473" s="575"/>
      <c r="R473" s="576"/>
    </row>
    <row r="474" spans="1:18" s="417" customFormat="1" ht="120">
      <c r="A474" s="605" t="s">
        <v>938</v>
      </c>
      <c r="B474" s="239" t="s">
        <v>1582</v>
      </c>
      <c r="C474" s="271" t="s">
        <v>1130</v>
      </c>
      <c r="D474" s="919"/>
      <c r="E474" s="628" t="s">
        <v>2150</v>
      </c>
      <c r="F474" s="182" t="s">
        <v>2020</v>
      </c>
      <c r="G474" s="414"/>
      <c r="H474" s="485"/>
      <c r="I474" s="819"/>
      <c r="J474" s="182" t="s">
        <v>2020</v>
      </c>
      <c r="K474" s="415"/>
      <c r="L474" s="518"/>
      <c r="M474" s="416"/>
      <c r="N474" s="518"/>
      <c r="O474" s="413"/>
      <c r="P474" s="416"/>
      <c r="Q474" s="575"/>
      <c r="R474" s="576"/>
    </row>
    <row r="475" spans="1:18" s="417" customFormat="1" ht="64.5" customHeight="1">
      <c r="A475" s="605" t="s">
        <v>939</v>
      </c>
      <c r="B475" s="239" t="s">
        <v>1583</v>
      </c>
      <c r="C475" s="271" t="s">
        <v>1316</v>
      </c>
      <c r="D475" s="919"/>
      <c r="E475" s="628" t="s">
        <v>2150</v>
      </c>
      <c r="F475" s="182" t="s">
        <v>2020</v>
      </c>
      <c r="G475" s="420"/>
      <c r="H475" s="485"/>
      <c r="I475" s="819"/>
      <c r="J475" s="182" t="s">
        <v>2020</v>
      </c>
      <c r="K475" s="415"/>
      <c r="L475" s="518"/>
      <c r="M475" s="421"/>
      <c r="N475" s="518"/>
      <c r="O475" s="413"/>
      <c r="P475" s="421"/>
      <c r="Q475" s="575"/>
      <c r="R475" s="576"/>
    </row>
    <row r="476" spans="1:18" s="417" customFormat="1" ht="67.5" customHeight="1">
      <c r="A476" s="605" t="s">
        <v>940</v>
      </c>
      <c r="B476" s="239" t="s">
        <v>1584</v>
      </c>
      <c r="C476" s="271" t="s">
        <v>1317</v>
      </c>
      <c r="D476" s="920"/>
      <c r="E476" s="628" t="s">
        <v>2150</v>
      </c>
      <c r="F476" s="182" t="s">
        <v>2020</v>
      </c>
      <c r="G476" s="414"/>
      <c r="H476" s="485"/>
      <c r="I476" s="325"/>
      <c r="J476" s="182" t="s">
        <v>2020</v>
      </c>
      <c r="K476" s="81"/>
      <c r="L476" s="518"/>
      <c r="M476" s="416"/>
      <c r="N476" s="518"/>
      <c r="O476" s="413"/>
      <c r="P476" s="416"/>
      <c r="Q476" s="578"/>
      <c r="R476" s="576"/>
    </row>
    <row r="477" spans="1:18" ht="45" customHeight="1">
      <c r="A477" s="607" t="s">
        <v>285</v>
      </c>
      <c r="B477" s="260" t="s">
        <v>1131</v>
      </c>
      <c r="C477" s="781"/>
      <c r="D477" s="269"/>
      <c r="E477" s="652"/>
      <c r="F477" s="170"/>
      <c r="G477" s="145">
        <f>IF(F477="NA/SC","NÃO AVALIADO",IF(OR(AND(G479="NA/SC",G483="NA/SC")=TRUE,AND(G479="NA/SC",G488="NA/SC")=TRUE,AND(G483="NA/SC",G488="NA/SC")=TRUE)=TRUE,"NÃO AVALIADO",IF(AND(G479="",G483="",G488="")=TRUE,"",IF(AVERAGE(G479,G483,G488)-INT(AVERAGE(G479,G483,G488))&lt;=0.5,INT(AVERAGE(G479,G483,G488)),INT(AVERAGE(G479,G483,G488))+1))))</f>
        <v>2</v>
      </c>
      <c r="H477" s="684"/>
      <c r="I477" s="858"/>
      <c r="J477" s="505"/>
      <c r="K477" s="117"/>
      <c r="L477" s="505"/>
      <c r="M477" s="351" t="str">
        <f>IF(L477="NA/SC","NÃO AVALIADO",IF(OR(AND(M479="NA/SC",M483="NA/SC")=TRUE,AND(M479="NA/SC",M488="NA/SC")=TRUE,AND(M483="NA/SC",M488="NA/SC")=TRUE)=TRUE,"NÃO AVALIADO",IF(AND(M479="",M483="",M488="")=TRUE,"",IF(AVERAGE(M479,M483,M488)-INT(AVERAGE(M479,M483,M488))&lt;=0.5,INT(AVERAGE(M479,M483,M488)),INT(AVERAGE(M479,M483,M488))+1))))</f>
        <v/>
      </c>
      <c r="N477" s="505"/>
      <c r="O477" s="170"/>
      <c r="P477" s="351" t="str">
        <f>IF(N477="NA/SC","NÃO AVALIADO",IF(OR(AND(P479="NA/SC",P483="NA/SC")=TRUE,AND(P479="NA/SC",P488="NA/SC")=TRUE,AND(P483="NA/SC",P488="NA/SC")=TRUE)=TRUE,"NÃO AVALIADO",IF(AND(P479="",P483="",P488="")=TRUE,"",IF(AVERAGE(P479,P483,P488)-INT(AVERAGE(P479,P483,P488))&lt;=0.5,INT(AVERAGE(P479,P483,P488)),INT(AVERAGE(P479,P483,P488))+1))))</f>
        <v/>
      </c>
      <c r="Q477" s="570"/>
      <c r="R477" s="532" t="s">
        <v>1022</v>
      </c>
    </row>
    <row r="478" spans="1:18" ht="21">
      <c r="A478" s="605" t="s">
        <v>85</v>
      </c>
      <c r="B478" s="270" t="s">
        <v>86</v>
      </c>
      <c r="C478" s="768"/>
      <c r="D478" s="276"/>
      <c r="E478" s="640"/>
      <c r="F478" s="172"/>
      <c r="G478" s="147"/>
      <c r="H478" s="707"/>
      <c r="I478" s="338"/>
      <c r="J478" s="508"/>
      <c r="K478" s="126"/>
      <c r="L478" s="508"/>
      <c r="M478" s="355"/>
      <c r="N478" s="508"/>
      <c r="O478" s="172"/>
      <c r="P478" s="355"/>
      <c r="Q478" s="568"/>
      <c r="R478" s="301"/>
    </row>
    <row r="479" spans="1:18" ht="45" customHeight="1">
      <c r="A479" s="608" t="s">
        <v>218</v>
      </c>
      <c r="B479" s="285" t="s">
        <v>1230</v>
      </c>
      <c r="C479" s="767"/>
      <c r="D479" s="266"/>
      <c r="E479" s="656"/>
      <c r="F479" s="314"/>
      <c r="G479" s="151">
        <f>IF(OR(F479="NA/SC",COUNTIF(F480:F482,"NA/SC")&gt;=2)=TRUE,"NA/SC",IF(AND(F480="",F481="",F482="")=TRUE,"",IF(COUNTIF(F480:F482,"sim")=3,4,IF(AND(F480="NA/SC",F481="sim",F482="sim")=TRUE,4,IF(AND(F481="sim",F482="sim")=TRUE,3,IF(COUNTIF(F480:F482,"sim")&gt;=2,2,IF(COUNTIF(F480:F482,"sim")&gt;=1,1,0)))))))</f>
        <v>1</v>
      </c>
      <c r="H479" s="706"/>
      <c r="I479" s="860"/>
      <c r="J479" s="507"/>
      <c r="K479" s="69"/>
      <c r="L479" s="507"/>
      <c r="M479" s="359" t="str">
        <f>IF(OR(L479="NA/SC",COUNTIF(L480:L482,"NA/SC")&gt;=2)=TRUE,"NA/SC",IF(AND(L480="",L481="",L482="")=TRUE,"",IF(COUNTIF(L480:L482,"sim")=3,4,IF(AND(L480="NA/SC",L481="sim",L482="sim")=TRUE,4,IF(AND(L481="sim",L482="sim")=TRUE,3,IF(COUNTIF(L480:L482,"sim")&gt;=2,2,IF(COUNTIF(L480:L482,"sim")&gt;=1,1,0)))))))</f>
        <v/>
      </c>
      <c r="N479" s="507"/>
      <c r="O479" s="314"/>
      <c r="P479" s="359" t="str">
        <f>IF(OR(N479="NA/SC",COUNTIF(N480:N482,"NA/SC")&gt;=2)=TRUE,"NA/SC",IF(AND(N480="",N481="",N482="")=TRUE,"",IF(COUNTIF(N480:N482,"sim")=3,4,IF(AND(N480="NA/SC",N481="sim",N482="sim")=TRUE,4,IF(AND(N481="sim",N482="sim")=TRUE,3,IF(COUNTIF(N480:N482,"sim")&gt;=2,2,IF(COUNTIF(N480:N482,"sim")&gt;=1,1,0)))))))</f>
        <v/>
      </c>
      <c r="Q479" s="534"/>
      <c r="R479" s="535" t="s">
        <v>1023</v>
      </c>
    </row>
    <row r="480" spans="1:18" ht="234" customHeight="1">
      <c r="A480" s="605" t="s">
        <v>651</v>
      </c>
      <c r="B480" s="243" t="s">
        <v>1585</v>
      </c>
      <c r="C480" s="768" t="s">
        <v>941</v>
      </c>
      <c r="D480" s="929" t="s">
        <v>1833</v>
      </c>
      <c r="E480" s="628" t="s">
        <v>2150</v>
      </c>
      <c r="F480" s="172" t="s">
        <v>2019</v>
      </c>
      <c r="G480" s="163"/>
      <c r="H480" s="489" t="s">
        <v>2349</v>
      </c>
      <c r="I480" s="819" t="s">
        <v>2350</v>
      </c>
      <c r="J480" s="508" t="s">
        <v>2019</v>
      </c>
      <c r="K480" s="70"/>
      <c r="L480" s="508"/>
      <c r="M480" s="371"/>
      <c r="N480" s="508"/>
      <c r="O480" s="172"/>
      <c r="P480" s="371"/>
      <c r="Q480" s="538"/>
      <c r="R480" s="301"/>
    </row>
    <row r="481" spans="1:18" s="417" customFormat="1" ht="135" customHeight="1">
      <c r="A481" s="605" t="s">
        <v>652</v>
      </c>
      <c r="B481" s="239" t="s">
        <v>1586</v>
      </c>
      <c r="C481" s="271" t="s">
        <v>1318</v>
      </c>
      <c r="D481" s="972"/>
      <c r="E481" s="628" t="s">
        <v>2150</v>
      </c>
      <c r="F481" s="182" t="s">
        <v>2020</v>
      </c>
      <c r="G481" s="418"/>
      <c r="H481" s="485"/>
      <c r="I481" s="819"/>
      <c r="J481" s="523" t="s">
        <v>2020</v>
      </c>
      <c r="K481" s="415"/>
      <c r="L481" s="518"/>
      <c r="M481" s="419"/>
      <c r="N481" s="518"/>
      <c r="O481" s="413"/>
      <c r="P481" s="419"/>
      <c r="Q481" s="575"/>
      <c r="R481" s="576"/>
    </row>
    <row r="482" spans="1:18" s="417" customFormat="1" ht="54" customHeight="1">
      <c r="A482" s="605" t="s">
        <v>653</v>
      </c>
      <c r="B482" s="239" t="s">
        <v>1587</v>
      </c>
      <c r="C482" s="271" t="s">
        <v>1319</v>
      </c>
      <c r="D482" s="973"/>
      <c r="E482" s="628" t="s">
        <v>2150</v>
      </c>
      <c r="F482" s="182" t="s">
        <v>2020</v>
      </c>
      <c r="G482" s="414"/>
      <c r="H482" s="485"/>
      <c r="I482" s="819"/>
      <c r="J482" s="523" t="s">
        <v>2020</v>
      </c>
      <c r="K482" s="415"/>
      <c r="L482" s="518"/>
      <c r="M482" s="416"/>
      <c r="N482" s="518"/>
      <c r="O482" s="413"/>
      <c r="P482" s="416"/>
      <c r="Q482" s="575"/>
      <c r="R482" s="576"/>
    </row>
    <row r="483" spans="1:18" ht="45" customHeight="1">
      <c r="A483" s="608" t="s">
        <v>219</v>
      </c>
      <c r="B483" s="264" t="s">
        <v>1858</v>
      </c>
      <c r="C483" s="767"/>
      <c r="D483" s="266"/>
      <c r="E483" s="635"/>
      <c r="F483" s="314"/>
      <c r="G483" s="149">
        <f>IF(OR(F483="NA/SC",COUNTIF(F484:F487,"NA/SC")&gt;=2)=TRUE,"NA/SC",IF(AND(F484="",F485="",F486="",F487="")=TRUE,"",IF(COUNTIF(F484:F487,"sim")=4,4,IF(AND(COUNTIF(F484:F487,"NA/SC")=1,COUNTIF(F484:F487,"SIM")=3)=TRUE,4,IF(COUNTIF(F484:F487,"sim")&gt;=3,3,IF(COUNTIF(F484:F487,"sim")&gt;=2,2,IF(COUNTIF(F484:F487,"sim")&gt;=1,1,0)))))))</f>
        <v>1</v>
      </c>
      <c r="H483" s="706"/>
      <c r="I483" s="860"/>
      <c r="J483" s="507"/>
      <c r="K483" s="69"/>
      <c r="L483" s="507"/>
      <c r="M483" s="353" t="str">
        <f>IF(OR(L483="NA/SC",COUNTIF(L484:L487,"NA/SC")&gt;=2)=TRUE,"NA/SC",IF(AND(L484="",L485="",L486="",L487="")=TRUE,"",IF(COUNTIF(L484:L487,"sim")=4,4,IF(AND(COUNTIF(L484:L487,"NA/SC")=1,COUNTIF(L484:L487,"SIM")=3)=TRUE,4,IF(COUNTIF(L484:L487,"sim")&gt;=3,3,IF(COUNTIF(L484:L487,"sim")&gt;=2,2,IF(COUNTIF(L484:L487,"sim")&gt;=1,1,0)))))))</f>
        <v/>
      </c>
      <c r="N483" s="507"/>
      <c r="O483" s="314"/>
      <c r="P483" s="353" t="str">
        <f>IF(OR(N483="NA/SC",COUNTIF(N484:N487,"NA/SC")&gt;=2)=TRUE,"NA/SC",IF(AND(N484="",N485="",N486="",N487="")=TRUE,"",IF(COUNTIF(N484:N487,"sim")=4,4,IF(AND(COUNTIF(N484:N487,"NA/SC")=1,COUNTIF(N484:N487,"SIM")=3)=TRUE,4,IF(COUNTIF(N484:N487,"sim")&gt;=3,3,IF(COUNTIF(N484:N487,"sim")&gt;=2,2,IF(COUNTIF(N484:N487,"sim")&gt;=1,1,0)))))))</f>
        <v/>
      </c>
      <c r="Q483" s="534"/>
      <c r="R483" s="535" t="s">
        <v>1024</v>
      </c>
    </row>
    <row r="484" spans="1:18" s="417" customFormat="1" ht="98.25" customHeight="1">
      <c r="A484" s="605" t="s">
        <v>654</v>
      </c>
      <c r="B484" s="239" t="s">
        <v>1588</v>
      </c>
      <c r="C484" s="271" t="s">
        <v>1320</v>
      </c>
      <c r="D484" s="918" t="s">
        <v>1806</v>
      </c>
      <c r="E484" s="628" t="s">
        <v>2150</v>
      </c>
      <c r="F484" s="182" t="s">
        <v>2020</v>
      </c>
      <c r="G484" s="414"/>
      <c r="H484" s="485"/>
      <c r="I484" s="335"/>
      <c r="J484" s="523" t="s">
        <v>2020</v>
      </c>
      <c r="K484" s="113"/>
      <c r="L484" s="518"/>
      <c r="M484" s="416"/>
      <c r="N484" s="518"/>
      <c r="O484" s="413"/>
      <c r="P484" s="416"/>
      <c r="Q484" s="579"/>
      <c r="R484" s="576"/>
    </row>
    <row r="485" spans="1:18" s="417" customFormat="1" ht="120">
      <c r="A485" s="605" t="s">
        <v>655</v>
      </c>
      <c r="B485" s="239" t="s">
        <v>1589</v>
      </c>
      <c r="C485" s="271" t="s">
        <v>1321</v>
      </c>
      <c r="D485" s="919"/>
      <c r="E485" s="628" t="s">
        <v>2150</v>
      </c>
      <c r="F485" s="182" t="s">
        <v>2020</v>
      </c>
      <c r="G485" s="414"/>
      <c r="H485" s="485"/>
      <c r="I485" s="866"/>
      <c r="J485" s="523" t="s">
        <v>2020</v>
      </c>
      <c r="K485" s="422"/>
      <c r="L485" s="518"/>
      <c r="M485" s="416"/>
      <c r="N485" s="518"/>
      <c r="O485" s="413"/>
      <c r="P485" s="416"/>
      <c r="Q485" s="580"/>
      <c r="R485" s="576"/>
    </row>
    <row r="486" spans="1:18" s="417" customFormat="1" ht="67.5" customHeight="1">
      <c r="A486" s="605" t="s">
        <v>656</v>
      </c>
      <c r="B486" s="239" t="s">
        <v>1590</v>
      </c>
      <c r="C486" s="271" t="s">
        <v>1322</v>
      </c>
      <c r="D486" s="919"/>
      <c r="E486" s="628" t="s">
        <v>2150</v>
      </c>
      <c r="F486" s="182" t="s">
        <v>2020</v>
      </c>
      <c r="G486" s="420"/>
      <c r="H486" s="485"/>
      <c r="I486" s="819"/>
      <c r="J486" s="523" t="s">
        <v>2020</v>
      </c>
      <c r="K486" s="415"/>
      <c r="L486" s="518"/>
      <c r="M486" s="421"/>
      <c r="N486" s="518"/>
      <c r="O486" s="413"/>
      <c r="P486" s="421"/>
      <c r="Q486" s="575"/>
      <c r="R486" s="576"/>
    </row>
    <row r="487" spans="1:18" s="417" customFormat="1" ht="94.5" customHeight="1">
      <c r="A487" s="605" t="s">
        <v>657</v>
      </c>
      <c r="B487" s="239" t="s">
        <v>1591</v>
      </c>
      <c r="C487" s="271" t="s">
        <v>1323</v>
      </c>
      <c r="D487" s="920"/>
      <c r="E487" s="628" t="s">
        <v>2150</v>
      </c>
      <c r="F487" s="182" t="s">
        <v>2019</v>
      </c>
      <c r="G487" s="414"/>
      <c r="H487" s="485" t="s">
        <v>2351</v>
      </c>
      <c r="I487" s="819" t="s">
        <v>2352</v>
      </c>
      <c r="J487" s="523" t="s">
        <v>2019</v>
      </c>
      <c r="K487" s="415"/>
      <c r="L487" s="518"/>
      <c r="M487" s="416"/>
      <c r="N487" s="518"/>
      <c r="O487" s="413"/>
      <c r="P487" s="416"/>
      <c r="Q487" s="575"/>
      <c r="R487" s="576"/>
    </row>
    <row r="488" spans="1:18" ht="45" customHeight="1">
      <c r="A488" s="608" t="s">
        <v>220</v>
      </c>
      <c r="B488" s="264" t="s">
        <v>1859</v>
      </c>
      <c r="C488" s="265"/>
      <c r="D488" s="273"/>
      <c r="E488" s="824"/>
      <c r="F488" s="180"/>
      <c r="G488" s="151">
        <f>IF(OR(F488="NA/SC",COUNTIF(F489:F491,"NA/SC")&gt;=2)=TRUE,"NA/SC",IF(AND(F489="",F490="",F491="")=TRUE,"",IF(COUNTIF(F489:F491,"sim")=3,4,IF(AND(F489="sim",F490="NA/SC",F491="sim")=TRUE,4,IF(AND(F489="sim",F491="sim")=TRUE,3,IF(COUNTIF(F489:F491,"sim")&gt;=2,2,IF(COUNTIF(F489:F491,"sim")&gt;=1,1,0)))))))</f>
        <v>4</v>
      </c>
      <c r="H488" s="484"/>
      <c r="I488" s="860"/>
      <c r="J488" s="889"/>
      <c r="K488" s="69"/>
      <c r="L488" s="519"/>
      <c r="M488" s="359" t="str">
        <f>IF(OR(L488="NA/SC",COUNTIF(L489:L491,"NA/SC")&gt;=2)=TRUE,"NA/SC",IF(AND(L489="",L490="",L491="")=TRUE,"",IF(COUNTIF(L489:L491,"sim")=3,4,IF(AND(L489="sim",L490="NA/SC",L491="sim")=TRUE,4,IF(AND(L489="sim",L491="sim")=TRUE,3,IF(COUNTIF(L489:L491,"sim")&gt;=2,2,IF(COUNTIF(L489:L491,"sim")&gt;=1,1,0)))))))</f>
        <v/>
      </c>
      <c r="N488" s="519"/>
      <c r="O488" s="180"/>
      <c r="P488" s="359" t="str">
        <f>IF(OR(N488="NA/SC",COUNTIF(N489:N491,"NA/SC")&gt;=2)=TRUE,"NA/SC",IF(AND(N489="",N490="",N491="")=TRUE,"",IF(COUNTIF(N489:N491,"sim")=3,4,IF(AND(N489="sim",N490="NA/SC",N491="sim")=TRUE,4,IF(AND(N489="sim",N491="sim")=TRUE,3,IF(COUNTIF(N489:N491,"sim")&gt;=2,2,IF(COUNTIF(N489:N491,"sim")&gt;=1,1,0)))))))</f>
        <v/>
      </c>
      <c r="Q488" s="534"/>
      <c r="R488" s="535" t="s">
        <v>1025</v>
      </c>
    </row>
    <row r="489" spans="1:18" s="417" customFormat="1" ht="150" customHeight="1">
      <c r="A489" s="605" t="s">
        <v>659</v>
      </c>
      <c r="B489" s="239" t="s">
        <v>1592</v>
      </c>
      <c r="C489" s="271" t="s">
        <v>1324</v>
      </c>
      <c r="D489" s="918" t="s">
        <v>1873</v>
      </c>
      <c r="E489" s="628" t="s">
        <v>2150</v>
      </c>
      <c r="F489" s="182" t="s">
        <v>2019</v>
      </c>
      <c r="G489" s="414"/>
      <c r="H489" s="825" t="s">
        <v>2353</v>
      </c>
      <c r="I489" s="670" t="s">
        <v>2355</v>
      </c>
      <c r="J489" s="523" t="s">
        <v>2019</v>
      </c>
      <c r="K489" s="423"/>
      <c r="L489" s="518"/>
      <c r="M489" s="416"/>
      <c r="N489" s="518"/>
      <c r="O489" s="413"/>
      <c r="P489" s="416"/>
      <c r="Q489" s="581"/>
      <c r="R489" s="576"/>
    </row>
    <row r="490" spans="1:18" s="417" customFormat="1" ht="115.9" customHeight="1">
      <c r="A490" s="605" t="s">
        <v>660</v>
      </c>
      <c r="B490" s="239" t="s">
        <v>1593</v>
      </c>
      <c r="C490" s="271" t="s">
        <v>1325</v>
      </c>
      <c r="D490" s="919"/>
      <c r="E490" s="628" t="s">
        <v>2150</v>
      </c>
      <c r="F490" s="182" t="s">
        <v>2019</v>
      </c>
      <c r="G490" s="414"/>
      <c r="H490" s="825" t="s">
        <v>2354</v>
      </c>
      <c r="I490" s="819" t="s">
        <v>2356</v>
      </c>
      <c r="J490" s="523" t="s">
        <v>2019</v>
      </c>
      <c r="K490" s="415"/>
      <c r="L490" s="518"/>
      <c r="M490" s="416"/>
      <c r="N490" s="518"/>
      <c r="O490" s="413"/>
      <c r="P490" s="416"/>
      <c r="Q490" s="575"/>
      <c r="R490" s="576"/>
    </row>
    <row r="491" spans="1:18" s="417" customFormat="1" ht="99.6" customHeight="1">
      <c r="A491" s="605" t="s">
        <v>661</v>
      </c>
      <c r="B491" s="239" t="s">
        <v>1594</v>
      </c>
      <c r="C491" s="271" t="s">
        <v>1326</v>
      </c>
      <c r="D491" s="920"/>
      <c r="E491" s="628" t="s">
        <v>2150</v>
      </c>
      <c r="F491" s="182" t="s">
        <v>2019</v>
      </c>
      <c r="G491" s="414"/>
      <c r="H491" s="825" t="s">
        <v>2353</v>
      </c>
      <c r="I491" s="671" t="s">
        <v>2355</v>
      </c>
      <c r="J491" s="523" t="s">
        <v>2019</v>
      </c>
      <c r="K491" s="424"/>
      <c r="L491" s="518"/>
      <c r="M491" s="416"/>
      <c r="N491" s="518"/>
      <c r="O491" s="413"/>
      <c r="P491" s="416"/>
      <c r="Q491" s="579"/>
      <c r="R491" s="576"/>
    </row>
    <row r="492" spans="1:18" ht="45" customHeight="1">
      <c r="A492" s="607" t="s">
        <v>672</v>
      </c>
      <c r="B492" s="260" t="s">
        <v>373</v>
      </c>
      <c r="C492" s="781"/>
      <c r="D492" s="269"/>
      <c r="E492" s="652"/>
      <c r="F492" s="170"/>
      <c r="G492" s="145">
        <f>IF(F492="NA/SC","NÃO AVALIADO",IF(OR(AND(G494="NA/SC",G499="NA/SC")=TRUE,AND(G494="NA/SC",G503="NA/SC")=TRUE,AND(G499="NA/SC",G503="NA/SC")=TRUE)=TRUE,"NÃO AVALIADO",IF(AND(G494="",G499="",G503="")=TRUE,"",IF(AVERAGE(G494,G499,G503)-INT(AVERAGE(G494,G499,G503))&lt;=0.5,INT(AVERAGE(G494,G499,G503)),INT(AVERAGE(G494,G499,G503))+1))))</f>
        <v>2</v>
      </c>
      <c r="H492" s="684"/>
      <c r="I492" s="339"/>
      <c r="J492" s="505"/>
      <c r="K492" s="127"/>
      <c r="L492" s="505"/>
      <c r="M492" s="351" t="str">
        <f>IF(L492="NA/SC","NÃO AVALIADO",IF(OR(AND(M494="NA/SC",M499="NA/SC")=TRUE,AND(M494="NA/SC",M503="NA/SC")=TRUE,AND(M499="NA/SC",M503="NA/SC")=TRUE)=TRUE,"NÃO AVALIADO",IF(AND(M494="",M499="",M503="")=TRUE,"",IF(AVERAGE(M494,M499,M503)-INT(AVERAGE(M494,M499,M503))&lt;=0.5,INT(AVERAGE(M494,M499,M503)),INT(AVERAGE(M494,M499,M503))+1))))</f>
        <v/>
      </c>
      <c r="N492" s="505"/>
      <c r="O492" s="170"/>
      <c r="P492" s="351" t="str">
        <f>IF(N492="NA/SC","NÃO AVALIADO",IF(OR(AND(P494="NA/SC",P499="NA/SC")=TRUE,AND(P494="NA/SC",P503="NA/SC")=TRUE,AND(P499="NA/SC",P503="NA/SC")=TRUE)=TRUE,"NÃO AVALIADO",IF(AND(P494="",P499="",P503="")=TRUE,"",IF(AVERAGE(P494,P499,P503)-INT(AVERAGE(P494,P499,P503))&lt;=0.5,INT(AVERAGE(P494,P499,P503)),INT(AVERAGE(P494,P499,P503))+1))))</f>
        <v/>
      </c>
      <c r="Q492" s="531"/>
      <c r="R492" s="532" t="s">
        <v>1026</v>
      </c>
    </row>
    <row r="493" spans="1:18" ht="21">
      <c r="A493" s="613" t="s">
        <v>85</v>
      </c>
      <c r="B493" s="270" t="s">
        <v>86</v>
      </c>
      <c r="C493" s="271"/>
      <c r="D493" s="272"/>
      <c r="E493" s="640"/>
      <c r="F493" s="181"/>
      <c r="G493" s="147"/>
      <c r="H493" s="487"/>
      <c r="I493" s="862"/>
      <c r="J493" s="508"/>
      <c r="K493" s="71"/>
      <c r="L493" s="520"/>
      <c r="M493" s="355"/>
      <c r="N493" s="520"/>
      <c r="O493" s="181"/>
      <c r="P493" s="355"/>
      <c r="Q493" s="538"/>
      <c r="R493" s="301"/>
    </row>
    <row r="494" spans="1:18" ht="45" customHeight="1">
      <c r="A494" s="614" t="s">
        <v>223</v>
      </c>
      <c r="B494" s="264" t="s">
        <v>1231</v>
      </c>
      <c r="C494" s="767"/>
      <c r="D494" s="266"/>
      <c r="E494" s="657"/>
      <c r="F494" s="315"/>
      <c r="G494" s="391">
        <f>IF(OR(F494="NA/SC",COUNTIF(F495:F498,"NA/SC")&gt;=2)=TRUE,"NA/SC",IF(AND(F495="",F496="",F497="",F498="")=TRUE,"",IF(COUNTIF(F495:F498,"sim")=4,4,IF(AND(COUNTIF(F495:F498,"NA/SC")=1,COUNTIF(F495:F498,"SIM")=3)=TRUE,4,IF(COUNTIF(F495:F498,"sim")&gt;=3,3,IF(COUNTIF(F495:F498,"sim")&gt;=2,2,IF(COUNTIF(F495:F498,"sim")&gt;=1,1,0)))))))</f>
        <v>2</v>
      </c>
      <c r="H494" s="706"/>
      <c r="I494" s="860"/>
      <c r="J494" s="521"/>
      <c r="K494" s="69"/>
      <c r="L494" s="521"/>
      <c r="M494" s="434" t="str">
        <f>IF(OR(L494="NA/SC",COUNTIF(L495:L498,"NA/SC")&gt;=2)=TRUE,"NA/SC",IF(AND(L495="",L496="",L497="",L498="")=TRUE,"",IF(COUNTIF(L495:L498,"sim")=4,4,IF(AND(COUNTIF(L495:L498,"NA/SC")=1,COUNTIF(L495:L498,"SIM")=3)=TRUE,4,IF(COUNTIF(L495:L498,"sim")&gt;=3,3,IF(COUNTIF(L495:L498,"sim")&gt;=2,2,IF(COUNTIF(L495:L498,"sim")&gt;=1,1,0)))))))</f>
        <v/>
      </c>
      <c r="N494" s="521"/>
      <c r="O494" s="315"/>
      <c r="P494" s="434" t="str">
        <f>IF(OR(N494="NA/SC",COUNTIF(N495:N498,"NA/SC")&gt;=2)=TRUE,"NA/SC",IF(AND(N495="",N496="",N497="",N498="")=TRUE,"",IF(COUNTIF(N495:N498,"sim")=4,4,IF(AND(COUNTIF(N495:N498,"NA/SC")=1,COUNTIF(N495:N498,"SIM")=3)=TRUE,4,IF(COUNTIF(N495:N498,"sim")&gt;=3,3,IF(COUNTIF(N495:N498,"sim")&gt;=2,2,IF(COUNTIF(N495:N498,"sim")&gt;=1,1,0)))))))</f>
        <v/>
      </c>
      <c r="Q494" s="534"/>
      <c r="R494" s="535" t="s">
        <v>1027</v>
      </c>
    </row>
    <row r="495" spans="1:18" s="417" customFormat="1" ht="180" customHeight="1">
      <c r="A495" s="605" t="s">
        <v>662</v>
      </c>
      <c r="B495" s="291" t="s">
        <v>1595</v>
      </c>
      <c r="C495" s="271" t="s">
        <v>1291</v>
      </c>
      <c r="D495" s="918" t="s">
        <v>1835</v>
      </c>
      <c r="E495" s="628" t="s">
        <v>2150</v>
      </c>
      <c r="F495" s="182" t="s">
        <v>2019</v>
      </c>
      <c r="G495" s="414"/>
      <c r="H495" s="826" t="s">
        <v>2300</v>
      </c>
      <c r="I495" s="819" t="s">
        <v>2357</v>
      </c>
      <c r="J495" s="523" t="s">
        <v>2019</v>
      </c>
      <c r="K495" s="415"/>
      <c r="L495" s="518"/>
      <c r="M495" s="416"/>
      <c r="N495" s="518"/>
      <c r="O495" s="413"/>
      <c r="P495" s="416"/>
      <c r="Q495" s="575"/>
      <c r="R495" s="576"/>
    </row>
    <row r="496" spans="1:18" s="417" customFormat="1" ht="87" customHeight="1">
      <c r="A496" s="605" t="s">
        <v>663</v>
      </c>
      <c r="B496" s="291" t="s">
        <v>1596</v>
      </c>
      <c r="C496" s="271" t="s">
        <v>1292</v>
      </c>
      <c r="D496" s="919"/>
      <c r="E496" s="628" t="s">
        <v>2150</v>
      </c>
      <c r="F496" s="182" t="s">
        <v>2019</v>
      </c>
      <c r="G496" s="414"/>
      <c r="H496" s="814" t="s">
        <v>2300</v>
      </c>
      <c r="I496" s="671" t="s">
        <v>2429</v>
      </c>
      <c r="J496" s="523" t="s">
        <v>2019</v>
      </c>
      <c r="K496" s="113"/>
      <c r="L496" s="518"/>
      <c r="M496" s="416"/>
      <c r="N496" s="518"/>
      <c r="O496" s="413"/>
      <c r="P496" s="416"/>
      <c r="Q496" s="579"/>
      <c r="R496" s="576"/>
    </row>
    <row r="497" spans="1:18" s="417" customFormat="1" ht="60">
      <c r="A497" s="605" t="s">
        <v>664</v>
      </c>
      <c r="B497" s="291" t="s">
        <v>1597</v>
      </c>
      <c r="C497" s="271" t="s">
        <v>1293</v>
      </c>
      <c r="D497" s="919"/>
      <c r="E497" s="628" t="s">
        <v>2150</v>
      </c>
      <c r="F497" s="182" t="s">
        <v>2020</v>
      </c>
      <c r="G497" s="414"/>
      <c r="H497" s="485"/>
      <c r="I497" s="819"/>
      <c r="J497" s="523" t="s">
        <v>2020</v>
      </c>
      <c r="K497" s="415"/>
      <c r="L497" s="518"/>
      <c r="M497" s="416"/>
      <c r="N497" s="518"/>
      <c r="O497" s="413"/>
      <c r="P497" s="416"/>
      <c r="Q497" s="575"/>
      <c r="R497" s="576"/>
    </row>
    <row r="498" spans="1:18" s="417" customFormat="1" ht="120">
      <c r="A498" s="605" t="s">
        <v>665</v>
      </c>
      <c r="B498" s="291" t="s">
        <v>1598</v>
      </c>
      <c r="C498" s="271" t="s">
        <v>1290</v>
      </c>
      <c r="D498" s="920"/>
      <c r="E498" s="628" t="s">
        <v>2150</v>
      </c>
      <c r="F498" s="182" t="s">
        <v>2020</v>
      </c>
      <c r="G498" s="414"/>
      <c r="H498" s="485"/>
      <c r="I498" s="867"/>
      <c r="J498" s="523" t="s">
        <v>2020</v>
      </c>
      <c r="K498" s="425"/>
      <c r="L498" s="518"/>
      <c r="M498" s="416"/>
      <c r="N498" s="518"/>
      <c r="O498" s="413"/>
      <c r="P498" s="416"/>
      <c r="Q498" s="578"/>
      <c r="R498" s="582"/>
    </row>
    <row r="499" spans="1:18" ht="45" customHeight="1">
      <c r="A499" s="614" t="s">
        <v>227</v>
      </c>
      <c r="B499" s="264" t="s">
        <v>1200</v>
      </c>
      <c r="C499" s="767"/>
      <c r="D499" s="266"/>
      <c r="E499" s="651"/>
      <c r="F499" s="315"/>
      <c r="G499" s="392">
        <f>IF(OR(F499="NA/SC",COUNTIF(F500:F502,"NA/SC")&gt;=2)=TRUE,"NA/SC",IF(AND(F500="",F501="",F502="")=TRUE,"",IF(COUNTIF(F500:F502,"sim")=3,4,IF(AND(F500="sim",F501="sim",F502="NA/SC")=TRUE,4,IF(AND(F500="sim",F501="sim")=TRUE,3,IF(COUNTIF(F500:F502,"sim")&gt;=2,2,IF(COUNTIF(F500:F502,"sim")&gt;=1,1,0)))))))</f>
        <v>2</v>
      </c>
      <c r="H499" s="706"/>
      <c r="I499" s="868"/>
      <c r="J499" s="521"/>
      <c r="K499" s="128"/>
      <c r="L499" s="521"/>
      <c r="M499" s="372" t="str">
        <f>IF(OR(L499="NA/SC",COUNTIF(L500:L502,"NA/SC")&gt;=2)=TRUE,"NA/SC",IF(AND(L500="",L501="",L502="")=TRUE,"",IF(COUNTIF(L500:L502,"sim")=3,4,IF(AND(L500="sim",L501="sim",L502="NA/SC")=TRUE,4,IF(AND(L500="sim",L501="sim")=TRUE,3,IF(COUNTIF(L500:L502,"sim")&gt;=2,2,IF(COUNTIF(L500:L502,"sim")&gt;=1,1,0)))))))</f>
        <v/>
      </c>
      <c r="N499" s="521"/>
      <c r="O499" s="315"/>
      <c r="P499" s="372" t="str">
        <f>IF(OR(N499="NA/SC",COUNTIF(N500:N502,"NA/SC")&gt;=2)=TRUE,"NA/SC",IF(AND(N500="",N501="",N502="")=TRUE,"",IF(COUNTIF(N500:N502,"sim")=3,4,IF(AND(N500="sim",N501="sim",N502="NA/SC")=TRUE,4,IF(AND(N500="sim",N501="sim")=TRUE,3,IF(COUNTIF(N500:N502,"sim")&gt;=2,2,IF(COUNTIF(N500:N502,"sim")&gt;=1,1,0)))))))</f>
        <v/>
      </c>
      <c r="Q499" s="534"/>
      <c r="R499" s="535" t="s">
        <v>1028</v>
      </c>
    </row>
    <row r="500" spans="1:18" s="417" customFormat="1" ht="128.25" customHeight="1">
      <c r="A500" s="605" t="s">
        <v>666</v>
      </c>
      <c r="B500" s="291" t="s">
        <v>1599</v>
      </c>
      <c r="C500" s="271" t="s">
        <v>1132</v>
      </c>
      <c r="D500" s="918" t="s">
        <v>1874</v>
      </c>
      <c r="E500" s="628" t="s">
        <v>2150</v>
      </c>
      <c r="F500" s="182" t="s">
        <v>2019</v>
      </c>
      <c r="G500" s="414"/>
      <c r="H500" s="814" t="s">
        <v>2358</v>
      </c>
      <c r="I500" s="827" t="s">
        <v>2360</v>
      </c>
      <c r="J500" s="523" t="s">
        <v>2019</v>
      </c>
      <c r="K500" s="125"/>
      <c r="L500" s="518"/>
      <c r="M500" s="416"/>
      <c r="N500" s="518"/>
      <c r="O500" s="413"/>
      <c r="P500" s="416"/>
      <c r="Q500" s="577"/>
      <c r="R500" s="582"/>
    </row>
    <row r="501" spans="1:18" s="417" customFormat="1" ht="375">
      <c r="A501" s="605" t="s">
        <v>667</v>
      </c>
      <c r="B501" s="291" t="s">
        <v>1600</v>
      </c>
      <c r="C501" s="271" t="s">
        <v>1133</v>
      </c>
      <c r="D501" s="919"/>
      <c r="E501" s="628" t="s">
        <v>2150</v>
      </c>
      <c r="F501" s="182" t="s">
        <v>2020</v>
      </c>
      <c r="G501" s="414"/>
      <c r="H501" s="826"/>
      <c r="I501" s="853"/>
      <c r="J501" s="523" t="s">
        <v>2020</v>
      </c>
      <c r="K501" s="423"/>
      <c r="L501" s="518"/>
      <c r="M501" s="416"/>
      <c r="N501" s="518"/>
      <c r="O501" s="413"/>
      <c r="P501" s="416"/>
      <c r="Q501" s="583"/>
      <c r="R501" s="582"/>
    </row>
    <row r="502" spans="1:18" s="417" customFormat="1" ht="128.25" customHeight="1">
      <c r="A502" s="605" t="s">
        <v>668</v>
      </c>
      <c r="B502" s="291" t="s">
        <v>1601</v>
      </c>
      <c r="C502" s="271" t="s">
        <v>1134</v>
      </c>
      <c r="D502" s="920"/>
      <c r="E502" s="628" t="s">
        <v>2150</v>
      </c>
      <c r="F502" s="182" t="s">
        <v>2019</v>
      </c>
      <c r="G502" s="414"/>
      <c r="H502" s="826" t="s">
        <v>2359</v>
      </c>
      <c r="I502" s="671" t="s">
        <v>2360</v>
      </c>
      <c r="J502" s="523" t="s">
        <v>2019</v>
      </c>
      <c r="K502" s="113"/>
      <c r="L502" s="518"/>
      <c r="M502" s="416"/>
      <c r="N502" s="518"/>
      <c r="O502" s="413"/>
      <c r="P502" s="416"/>
      <c r="Q502" s="579"/>
      <c r="R502" s="582"/>
    </row>
    <row r="503" spans="1:18" s="417" customFormat="1" ht="45" customHeight="1">
      <c r="A503" s="608" t="s">
        <v>382</v>
      </c>
      <c r="B503" s="412" t="s">
        <v>1232</v>
      </c>
      <c r="C503" s="265"/>
      <c r="D503" s="267"/>
      <c r="E503" s="651"/>
      <c r="F503" s="426"/>
      <c r="G503" s="427">
        <f>IF(OR(F503="NA/SC",COUNTIF(F504:F509,"NA/SC")&gt;=2)=TRUE,"NA/SC",IF(AND(F504="",F505="",F506="",F507="",F508="",F509="")=TRUE,"",IF(COUNTIF(F504:F509,"sim")=6,4,IF(AND(COUNTIF(F504:F509,"NA/SC")=1,COUNTIF(F504:F509,"SIM")=5)=TRUE,4,IF(COUNTIF(F504:F509,"sim")&gt;=5,3,IF(COUNTIF(F504:F509,"sim")&gt;=3,2,IF(COUNTIF(F504:F509,"sim")&gt;=1,1,0)))))))</f>
        <v>1</v>
      </c>
      <c r="H503" s="486"/>
      <c r="I503" s="322"/>
      <c r="J503" s="890"/>
      <c r="K503" s="74"/>
      <c r="L503" s="522"/>
      <c r="M503" s="428" t="str">
        <f>IF(OR(L503="NA/SC",COUNTIF(L504:L509,"NA/SC")&gt;=2)=TRUE,"NA/SC",IF(AND(L504="",L505="",L506="",L507="",L508="",L509="")=TRUE,"",IF(COUNTIF(L504:L509,"sim")=6,4,IF(AND(COUNTIF(L504:L509,"NA/SC")=1,COUNTIF(L504:L509,"SIM")=5)=TRUE,4,IF(COUNTIF(L504:L509,"sim")&gt;=5,3,IF(COUNTIF(L504:L509,"sim")&gt;=3,2,IF(COUNTIF(L504:L509,"sim")&gt;=1,1,0)))))))</f>
        <v/>
      </c>
      <c r="N503" s="522"/>
      <c r="O503" s="426"/>
      <c r="P503" s="428" t="str">
        <f>IF(OR(N503="NA/SC",COUNTIF(N504:N509,"NA/SC")&gt;=2)=TRUE,"NA/SC",IF(AND(N504="",N505="",N506="",N507="",N508="",N509="")=TRUE,"",IF(COUNTIF(N504:N509,"sim")=6,4,IF(AND(COUNTIF(N504:N509,"NA/SC")=1,COUNTIF(N504:N509,"SIM")=5)=TRUE,4,IF(COUNTIF(N504:N509,"sim")&gt;=5,3,IF(COUNTIF(N504:N509,"sim")&gt;=3,2,IF(COUNTIF(N504:N509,"sim")&gt;=1,1,0)))))))</f>
        <v/>
      </c>
      <c r="Q503" s="584"/>
      <c r="R503" s="585" t="s">
        <v>1029</v>
      </c>
    </row>
    <row r="504" spans="1:18" s="417" customFormat="1" ht="65.099999999999994" customHeight="1">
      <c r="A504" s="605" t="s">
        <v>669</v>
      </c>
      <c r="B504" s="291" t="s">
        <v>1692</v>
      </c>
      <c r="C504" s="271" t="s">
        <v>1135</v>
      </c>
      <c r="D504" s="918" t="s">
        <v>1805</v>
      </c>
      <c r="E504" s="628" t="s">
        <v>2150</v>
      </c>
      <c r="F504" s="182" t="s">
        <v>2020</v>
      </c>
      <c r="G504" s="414"/>
      <c r="H504" s="485"/>
      <c r="I504" s="671"/>
      <c r="J504" s="523" t="s">
        <v>2020</v>
      </c>
      <c r="K504" s="75"/>
      <c r="L504" s="518"/>
      <c r="M504" s="416"/>
      <c r="N504" s="518"/>
      <c r="O504" s="413"/>
      <c r="P504" s="416"/>
      <c r="Q504" s="586"/>
      <c r="R504" s="582"/>
    </row>
    <row r="505" spans="1:18" s="417" customFormat="1" ht="65.099999999999994" customHeight="1">
      <c r="A505" s="605" t="s">
        <v>670</v>
      </c>
      <c r="B505" s="291" t="s">
        <v>1136</v>
      </c>
      <c r="C505" s="271" t="s">
        <v>1129</v>
      </c>
      <c r="D505" s="919"/>
      <c r="E505" s="628" t="s">
        <v>2150</v>
      </c>
      <c r="F505" s="182" t="s">
        <v>2020</v>
      </c>
      <c r="G505" s="414"/>
      <c r="H505" s="485"/>
      <c r="I505" s="869"/>
      <c r="J505" s="523" t="s">
        <v>2020</v>
      </c>
      <c r="K505" s="76"/>
      <c r="L505" s="518"/>
      <c r="M505" s="416"/>
      <c r="N505" s="518"/>
      <c r="O505" s="413"/>
      <c r="P505" s="416"/>
      <c r="Q505" s="578"/>
      <c r="R505" s="582"/>
    </row>
    <row r="506" spans="1:18" s="417" customFormat="1" ht="65.099999999999994" customHeight="1">
      <c r="A506" s="605" t="s">
        <v>671</v>
      </c>
      <c r="B506" s="291" t="s">
        <v>1691</v>
      </c>
      <c r="C506" s="271" t="s">
        <v>1137</v>
      </c>
      <c r="D506" s="919"/>
      <c r="E506" s="628" t="s">
        <v>2150</v>
      </c>
      <c r="F506" s="182" t="s">
        <v>2019</v>
      </c>
      <c r="G506" s="414"/>
      <c r="H506" s="485" t="s">
        <v>2359</v>
      </c>
      <c r="I506" s="671" t="s">
        <v>2361</v>
      </c>
      <c r="J506" s="523" t="s">
        <v>2019</v>
      </c>
      <c r="K506" s="76"/>
      <c r="L506" s="518"/>
      <c r="M506" s="416"/>
      <c r="N506" s="518"/>
      <c r="O506" s="413"/>
      <c r="P506" s="416"/>
      <c r="Q506" s="578"/>
      <c r="R506" s="582"/>
    </row>
    <row r="507" spans="1:18" s="417" customFormat="1" ht="81.75" customHeight="1">
      <c r="A507" s="605" t="s">
        <v>470</v>
      </c>
      <c r="B507" s="291" t="s">
        <v>1138</v>
      </c>
      <c r="C507" s="271" t="s">
        <v>1327</v>
      </c>
      <c r="D507" s="919"/>
      <c r="E507" s="628" t="s">
        <v>2150</v>
      </c>
      <c r="F507" s="182" t="s">
        <v>2020</v>
      </c>
      <c r="G507" s="414"/>
      <c r="H507" s="485"/>
      <c r="I507" s="333"/>
      <c r="J507" s="523" t="s">
        <v>2020</v>
      </c>
      <c r="K507" s="429"/>
      <c r="L507" s="518"/>
      <c r="M507" s="416"/>
      <c r="N507" s="518"/>
      <c r="O507" s="413"/>
      <c r="P507" s="416"/>
      <c r="Q507" s="579"/>
      <c r="R507" s="582"/>
    </row>
    <row r="508" spans="1:18" s="417" customFormat="1" ht="65.099999999999994" customHeight="1">
      <c r="A508" s="605" t="s">
        <v>673</v>
      </c>
      <c r="B508" s="291" t="s">
        <v>1690</v>
      </c>
      <c r="C508" s="271" t="s">
        <v>1314</v>
      </c>
      <c r="D508" s="919"/>
      <c r="E508" s="628" t="s">
        <v>2150</v>
      </c>
      <c r="F508" s="182" t="s">
        <v>2020</v>
      </c>
      <c r="G508" s="420"/>
      <c r="H508" s="485"/>
      <c r="I508" s="869"/>
      <c r="J508" s="523" t="s">
        <v>2020</v>
      </c>
      <c r="K508" s="76"/>
      <c r="L508" s="518"/>
      <c r="M508" s="421"/>
      <c r="N508" s="518"/>
      <c r="O508" s="413"/>
      <c r="P508" s="421"/>
      <c r="Q508" s="578"/>
      <c r="R508" s="582"/>
    </row>
    <row r="509" spans="1:18" s="417" customFormat="1" ht="65.099999999999994" customHeight="1">
      <c r="A509" s="605" t="s">
        <v>674</v>
      </c>
      <c r="B509" s="291" t="s">
        <v>1693</v>
      </c>
      <c r="C509" s="292" t="s">
        <v>1328</v>
      </c>
      <c r="D509" s="920"/>
      <c r="E509" s="628" t="s">
        <v>2150</v>
      </c>
      <c r="F509" s="182" t="s">
        <v>2020</v>
      </c>
      <c r="G509" s="420"/>
      <c r="H509" s="492"/>
      <c r="I509" s="335"/>
      <c r="J509" s="523" t="s">
        <v>2020</v>
      </c>
      <c r="K509" s="113"/>
      <c r="L509" s="518"/>
      <c r="M509" s="421"/>
      <c r="N509" s="518"/>
      <c r="O509" s="413"/>
      <c r="P509" s="421"/>
      <c r="Q509" s="579"/>
      <c r="R509" s="582"/>
    </row>
    <row r="510" spans="1:18" ht="45" customHeight="1">
      <c r="A510" s="607" t="s">
        <v>383</v>
      </c>
      <c r="B510" s="260" t="s">
        <v>124</v>
      </c>
      <c r="C510" s="781"/>
      <c r="D510" s="269"/>
      <c r="E510" s="652"/>
      <c r="F510" s="170"/>
      <c r="G510" s="145">
        <f>IF(F510="NA/SC","NÃO AVALIADO",IF(OR(AND(G512="NA/SC",G521="NA/SC")=TRUE,AND(G512="NA/SC",G528="NA/SC")=TRUE,AND(G512="NA/SC",G535="NA/SC")=TRUE,AND(G521="NA/SC",G528="NA/SC",AND(G521="NA/SC",G535="NA/SC")=TRUE,AND(G528="NA/SC",G535="NA/SC")=TRUE)=TRUE)=TRUE,"NÃO AVALIADO",IF(AND(G512="",G521="",G528="",G535="")=TRUE,"",IF(AVERAGE(G512,G521,G528,G535)-INT(AVERAGE(G512,G521,G528,G535))&lt;=0.5,INT(AVERAGE(G512,G521,G528,G535)),INT(AVERAGE(G512,G521,G528,G535))+1))))</f>
        <v>2</v>
      </c>
      <c r="H510" s="684"/>
      <c r="I510" s="858"/>
      <c r="J510" s="505"/>
      <c r="K510" s="117"/>
      <c r="L510" s="505"/>
      <c r="M510" s="351" t="str">
        <f>IF(L510="NA/SC","NÃO AVALIADO",IF(OR(AND(M512="NA/SC",M521="NA/SC")=TRUE,AND(M512="NA/SC",M528="NA/SC")=TRUE,AND(M512="NA/SC",M535="NA/SC")=TRUE,AND(M521="NA/SC",M528="NA/SC",AND(M521="NA/SC",M535="NA/SC")=TRUE,AND(M528="NA/SC",M535="NA/SC")=TRUE)=TRUE)=TRUE,"NÃO AVALIADO",IF(AND(M512="",M521="",M528="",M535="")=TRUE,"",IF(AVERAGE(M512,M521,M528,M535)-INT(AVERAGE(M512,M521,M528,M535))&lt;=0.5,INT(AVERAGE(M512,M521,M528,M535)),INT(AVERAGE(M512,M521,M528,M535))+1))))</f>
        <v/>
      </c>
      <c r="N510" s="505"/>
      <c r="O510" s="170"/>
      <c r="P510" s="351" t="str">
        <f>IF(N510="NA/SC","NÃO AVALIADO",IF(OR(AND(P512="NA/SC",P521="NA/SC")=TRUE,AND(P512="NA/SC",P528="NA/SC")=TRUE,AND(P512="NA/SC",P535="NA/SC")=TRUE,AND(P521="NA/SC",P528="NA/SC",AND(P521="NA/SC",P535="NA/SC")=TRUE,AND(P528="NA/SC",P535="NA/SC")=TRUE)=TRUE)=TRUE,"NÃO AVALIADO",IF(AND(P512="",P521="",P528="",P535="")=TRUE,"",IF(AVERAGE(P512,P521,P528,P535)-INT(AVERAGE(P512,P521,P528,P535))&lt;=0.5,INT(AVERAGE(P512,P521,P528,P535)),INT(AVERAGE(P512,P521,P528,P535))+1))))</f>
        <v/>
      </c>
      <c r="Q510" s="531"/>
      <c r="R510" s="532" t="s">
        <v>1030</v>
      </c>
    </row>
    <row r="511" spans="1:18" ht="20.25">
      <c r="A511" s="605" t="s">
        <v>85</v>
      </c>
      <c r="B511" s="270" t="s">
        <v>86</v>
      </c>
      <c r="C511" s="271"/>
      <c r="D511" s="272"/>
      <c r="E511" s="640"/>
      <c r="F511" s="172"/>
      <c r="G511" s="146"/>
      <c r="H511" s="487"/>
      <c r="I511" s="870"/>
      <c r="J511" s="508"/>
      <c r="K511" s="77"/>
      <c r="L511" s="508"/>
      <c r="M511" s="358"/>
      <c r="N511" s="508"/>
      <c r="O511" s="172"/>
      <c r="P511" s="358"/>
      <c r="Q511" s="544"/>
      <c r="R511" s="587"/>
    </row>
    <row r="512" spans="1:18" ht="51" customHeight="1">
      <c r="A512" s="608" t="s">
        <v>384</v>
      </c>
      <c r="B512" s="287" t="s">
        <v>1199</v>
      </c>
      <c r="C512" s="783"/>
      <c r="D512" s="288"/>
      <c r="E512" s="658"/>
      <c r="F512" s="315"/>
      <c r="G512" s="392">
        <f>IF(OR(F512="NA/SC",COUNTIF(F513:F520,"NA/SC")&gt;=2)=TRUE,"NA/SC",IF(AND(F513="",F514="",F515="",F516="",F517="",F518="",F519="",F520="")=TRUE,"",IF(COUNTIF(F513:F520,"sim")=8,4,IF(AND(COUNTIF(F513:F520,"NA/SC")=1,COUNTIF(F513:F520,"SIM")=7)=TRUE,4,IF(COUNTIF(F513:F520,"sim")&gt;=6,3,IF(COUNTIF(F513:F520,"sim")&gt;=4,2,IF(COUNTIF(F513:F520,"sim")&gt;=2,1,0)))))))</f>
        <v>1</v>
      </c>
      <c r="H512" s="490"/>
      <c r="I512" s="322"/>
      <c r="J512" s="521"/>
      <c r="K512" s="74"/>
      <c r="L512" s="521"/>
      <c r="M512" s="372" t="str">
        <f>IF(OR(L512="NA/SC",COUNTIF(L513:L520,"NA/SC")&gt;=2)=TRUE,"NA/SC",IF(AND(L513="",L514="",L515="",L516="",L517="",L518="",L519="",L520="")=TRUE,"",IF(COUNTIF(L513:L520,"sim")=8,4,IF(AND(COUNTIF(L513:L520,"NA/SC")=1,COUNTIF(L513:L520,"SIM")=7)=TRUE,4,IF(COUNTIF(L513:L520,"sim")&gt;=6,3,IF(COUNTIF(L513:L520,"sim")&gt;=4,2,IF(COUNTIF(L513:L520,"sim")&gt;=2,1,0)))))))</f>
        <v/>
      </c>
      <c r="N512" s="521"/>
      <c r="O512" s="315"/>
      <c r="P512" s="372" t="str">
        <f>IF(OR(N512="NA/SC",COUNTIF(N513:N520,"NA/SC")&gt;=2)=TRUE,"NA/SC",IF(AND(N513="",N514="",N515="",N516="",N517="",N518="",N519="",N520="")=TRUE,"",IF(COUNTIF(N513:N520,"sim")=8,4,IF(AND(COUNTIF(N513:N520,"NA/SC")=1,COUNTIF(N513:N520,"SIM")=7)=TRUE,4,IF(COUNTIF(N513:N520,"sim")&gt;=6,3,IF(COUNTIF(N513:N520,"sim")&gt;=4,2,IF(COUNTIF(N513:N520,"sim")&gt;=2,1,0)))))))</f>
        <v/>
      </c>
      <c r="Q512" s="534"/>
      <c r="R512" s="588" t="s">
        <v>1034</v>
      </c>
    </row>
    <row r="513" spans="1:18" ht="84" customHeight="1">
      <c r="A513" s="615" t="s">
        <v>471</v>
      </c>
      <c r="B513" s="286" t="s">
        <v>1602</v>
      </c>
      <c r="C513" s="784" t="s">
        <v>1139</v>
      </c>
      <c r="D513" s="922" t="s">
        <v>1875</v>
      </c>
      <c r="E513" s="628" t="s">
        <v>2150</v>
      </c>
      <c r="F513" s="172" t="s">
        <v>2020</v>
      </c>
      <c r="G513" s="147"/>
      <c r="H513" s="711"/>
      <c r="I513" s="804" t="s">
        <v>2364</v>
      </c>
      <c r="J513" s="508" t="s">
        <v>2020</v>
      </c>
      <c r="K513" s="103"/>
      <c r="L513" s="508"/>
      <c r="M513" s="355"/>
      <c r="N513" s="508"/>
      <c r="O513" s="172"/>
      <c r="P513" s="355"/>
      <c r="Q513" s="546"/>
      <c r="R513" s="587"/>
    </row>
    <row r="514" spans="1:18" ht="76.5" customHeight="1">
      <c r="A514" s="615" t="s">
        <v>696</v>
      </c>
      <c r="B514" s="286" t="s">
        <v>1603</v>
      </c>
      <c r="C514" s="784" t="s">
        <v>1140</v>
      </c>
      <c r="D514" s="923"/>
      <c r="E514" s="628" t="s">
        <v>2150</v>
      </c>
      <c r="F514" s="172" t="s">
        <v>2020</v>
      </c>
      <c r="G514" s="157"/>
      <c r="H514" s="711"/>
      <c r="I514" s="804" t="s">
        <v>2364</v>
      </c>
      <c r="J514" s="508" t="s">
        <v>2020</v>
      </c>
      <c r="K514" s="76"/>
      <c r="L514" s="508"/>
      <c r="M514" s="365"/>
      <c r="N514" s="508"/>
      <c r="O514" s="172"/>
      <c r="P514" s="365"/>
      <c r="Q514" s="544"/>
      <c r="R514" s="587"/>
    </row>
    <row r="515" spans="1:18" ht="75">
      <c r="A515" s="615" t="s">
        <v>1944</v>
      </c>
      <c r="B515" s="286" t="s">
        <v>1604</v>
      </c>
      <c r="C515" s="784" t="s">
        <v>1329</v>
      </c>
      <c r="D515" s="923"/>
      <c r="E515" s="628" t="s">
        <v>2150</v>
      </c>
      <c r="F515" s="172" t="s">
        <v>2020</v>
      </c>
      <c r="G515" s="157"/>
      <c r="H515" s="711"/>
      <c r="I515" s="340"/>
      <c r="J515" s="508" t="s">
        <v>2020</v>
      </c>
      <c r="K515" s="129"/>
      <c r="L515" s="508"/>
      <c r="M515" s="365"/>
      <c r="N515" s="508"/>
      <c r="O515" s="172"/>
      <c r="P515" s="365"/>
      <c r="Q515" s="568"/>
      <c r="R515" s="589"/>
    </row>
    <row r="516" spans="1:18" ht="135.75" customHeight="1">
      <c r="A516" s="615" t="s">
        <v>697</v>
      </c>
      <c r="B516" s="286" t="s">
        <v>1605</v>
      </c>
      <c r="C516" s="784" t="s">
        <v>1330</v>
      </c>
      <c r="D516" s="923"/>
      <c r="E516" s="628" t="s">
        <v>2150</v>
      </c>
      <c r="F516" s="172" t="s">
        <v>2020</v>
      </c>
      <c r="G516" s="157"/>
      <c r="H516" s="711"/>
      <c r="I516" s="869"/>
      <c r="J516" s="508" t="s">
        <v>2020</v>
      </c>
      <c r="K516" s="76"/>
      <c r="L516" s="508"/>
      <c r="M516" s="365"/>
      <c r="N516" s="508"/>
      <c r="O516" s="172"/>
      <c r="P516" s="365"/>
      <c r="Q516" s="544"/>
      <c r="R516" s="587"/>
    </row>
    <row r="517" spans="1:18" ht="75">
      <c r="A517" s="615" t="s">
        <v>698</v>
      </c>
      <c r="B517" s="286" t="s">
        <v>1606</v>
      </c>
      <c r="C517" s="784" t="s">
        <v>1331</v>
      </c>
      <c r="D517" s="923"/>
      <c r="E517" s="628" t="s">
        <v>2150</v>
      </c>
      <c r="F517" s="172" t="s">
        <v>2020</v>
      </c>
      <c r="G517" s="157"/>
      <c r="H517" s="711"/>
      <c r="I517" s="869"/>
      <c r="J517" s="508" t="s">
        <v>2020</v>
      </c>
      <c r="K517" s="76"/>
      <c r="L517" s="508"/>
      <c r="M517" s="365"/>
      <c r="N517" s="508"/>
      <c r="O517" s="172"/>
      <c r="P517" s="365"/>
      <c r="Q517" s="544"/>
      <c r="R517" s="587"/>
    </row>
    <row r="518" spans="1:18" ht="65.099999999999994" customHeight="1">
      <c r="A518" s="615" t="s">
        <v>1053</v>
      </c>
      <c r="B518" s="286" t="s">
        <v>1607</v>
      </c>
      <c r="C518" s="784" t="s">
        <v>1332</v>
      </c>
      <c r="D518" s="923"/>
      <c r="E518" s="628" t="s">
        <v>2150</v>
      </c>
      <c r="F518" s="172" t="s">
        <v>2019</v>
      </c>
      <c r="G518" s="157"/>
      <c r="H518" s="820" t="s">
        <v>2362</v>
      </c>
      <c r="I518" s="745" t="s">
        <v>2365</v>
      </c>
      <c r="J518" s="508" t="s">
        <v>2019</v>
      </c>
      <c r="K518" s="76"/>
      <c r="L518" s="508"/>
      <c r="M518" s="365"/>
      <c r="N518" s="508"/>
      <c r="O518" s="172"/>
      <c r="P518" s="365"/>
      <c r="Q518" s="544"/>
      <c r="R518" s="301"/>
    </row>
    <row r="519" spans="1:18" ht="65.099999999999994" customHeight="1">
      <c r="A519" s="615" t="s">
        <v>1054</v>
      </c>
      <c r="B519" s="286" t="s">
        <v>1141</v>
      </c>
      <c r="C519" s="784" t="s">
        <v>1333</v>
      </c>
      <c r="D519" s="923"/>
      <c r="E519" s="628" t="s">
        <v>2150</v>
      </c>
      <c r="F519" s="172" t="s">
        <v>2020</v>
      </c>
      <c r="G519" s="157"/>
      <c r="H519" s="828"/>
      <c r="I519" s="871"/>
      <c r="J519" s="508" t="s">
        <v>2020</v>
      </c>
      <c r="K519" s="116"/>
      <c r="L519" s="508"/>
      <c r="M519" s="365"/>
      <c r="N519" s="508"/>
      <c r="O519" s="172"/>
      <c r="P519" s="365"/>
      <c r="Q519" s="568"/>
      <c r="R519" s="587"/>
    </row>
    <row r="520" spans="1:18" ht="108.75" customHeight="1">
      <c r="A520" s="615" t="s">
        <v>1055</v>
      </c>
      <c r="B520" s="286" t="s">
        <v>1608</v>
      </c>
      <c r="C520" s="784" t="s">
        <v>1334</v>
      </c>
      <c r="D520" s="924"/>
      <c r="E520" s="628" t="s">
        <v>2150</v>
      </c>
      <c r="F520" s="172" t="s">
        <v>2019</v>
      </c>
      <c r="G520" s="157"/>
      <c r="H520" s="829" t="s">
        <v>2363</v>
      </c>
      <c r="I520" s="671" t="s">
        <v>2366</v>
      </c>
      <c r="J520" s="508" t="s">
        <v>2019</v>
      </c>
      <c r="K520" s="75"/>
      <c r="L520" s="508"/>
      <c r="M520" s="365"/>
      <c r="N520" s="508"/>
      <c r="O520" s="172"/>
      <c r="P520" s="365"/>
      <c r="Q520" s="536"/>
      <c r="R520" s="587"/>
    </row>
    <row r="521" spans="1:18" ht="45" customHeight="1">
      <c r="A521" s="608" t="s">
        <v>385</v>
      </c>
      <c r="B521" s="264" t="s">
        <v>1198</v>
      </c>
      <c r="C521" s="289"/>
      <c r="D521" s="290"/>
      <c r="E521" s="635"/>
      <c r="F521" s="315"/>
      <c r="G521" s="392">
        <f>IF(OR(F521="NA/SC",COUNTIF(F522:F527,"NA/SC")&gt;=2)=TRUE,"NA/SC",IF(AND(F522="",F523="",F524="",F525="",F526="",F527="")=TRUE,"",IF(COUNTIF(F522:F527,"sim")=6,4,IF(AND(COUNTIF(F522:F527,"NA/SC")=1,COUNTIF(F522:F527,"SIM")=5)=TRUE,4,IF(COUNTIF(F522:F527,"sim")&gt;=4,3,IF(COUNTIF(F522:F527,"sim")&gt;=3,2,IF(COUNTIF(F522:F527,"sim")&gt;=2,1,0)))))))</f>
        <v>3</v>
      </c>
      <c r="H521" s="491"/>
      <c r="I521" s="860"/>
      <c r="J521" s="521"/>
      <c r="K521" s="78"/>
      <c r="L521" s="521"/>
      <c r="M521" s="372" t="str">
        <f>IF(OR(L521="NA/SC",COUNTIF(L522:L527,"NA/SC")&gt;=2)=TRUE,"NA/SC",IF(AND(L522="",L523="",L524="",L525="",L526="",L527="")=TRUE,"",IF(COUNTIF(L522:L527,"sim")=6,4,IF(AND(COUNTIF(L522:L527,"NA/SC")=1,COUNTIF(L522:L527,"SIM")=5)=TRUE,4,IF(COUNTIF(L522:L527,"sim")&gt;=4,3,IF(COUNTIF(L522:L527,"sim")&gt;=3,2,IF(COUNTIF(L522:L527,"sim")&gt;=2,1,0)))))))</f>
        <v/>
      </c>
      <c r="N521" s="521"/>
      <c r="O521" s="315"/>
      <c r="P521" s="372" t="str">
        <f>IF(OR(N521="NA/SC",COUNTIF(N522:N527,"NA/SC")&gt;=2)=TRUE,"NA/SC",IF(AND(N522="",N523="",N524="",N525="",N526="",N527="")=TRUE,"",IF(COUNTIF(N522:N527,"sim")=6,4,IF(AND(COUNTIF(N522:N527,"NA/SC")=1,COUNTIF(N522:N527,"SIM")=5)=TRUE,4,IF(COUNTIF(N522:N527,"sim")&gt;=4,3,IF(COUNTIF(N522:N527,"sim")&gt;=3,2,IF(COUNTIF(N522:N527,"sim")&gt;=2,1,0)))))))</f>
        <v/>
      </c>
      <c r="Q521" s="534"/>
      <c r="R521" s="535" t="s">
        <v>1031</v>
      </c>
    </row>
    <row r="522" spans="1:18" ht="86.25" customHeight="1">
      <c r="A522" s="605" t="s">
        <v>699</v>
      </c>
      <c r="B522" s="286" t="s">
        <v>1609</v>
      </c>
      <c r="C522" s="292" t="s">
        <v>1335</v>
      </c>
      <c r="D522" s="918" t="s">
        <v>1876</v>
      </c>
      <c r="E522" s="628" t="s">
        <v>2150</v>
      </c>
      <c r="F522" s="830" t="s">
        <v>2019</v>
      </c>
      <c r="G522" s="147"/>
      <c r="H522" s="820" t="s">
        <v>2367</v>
      </c>
      <c r="I522" s="671" t="s">
        <v>2503</v>
      </c>
      <c r="J522" s="508" t="s">
        <v>2019</v>
      </c>
      <c r="K522" s="79"/>
      <c r="L522" s="508"/>
      <c r="M522" s="355"/>
      <c r="N522" s="508"/>
      <c r="O522" s="172"/>
      <c r="P522" s="355"/>
      <c r="Q522" s="564"/>
      <c r="R522" s="301"/>
    </row>
    <row r="523" spans="1:18" ht="86.25" customHeight="1">
      <c r="A523" s="605" t="s">
        <v>700</v>
      </c>
      <c r="B523" s="286" t="s">
        <v>1610</v>
      </c>
      <c r="C523" s="292" t="s">
        <v>1336</v>
      </c>
      <c r="D523" s="925"/>
      <c r="E523" s="628" t="s">
        <v>2150</v>
      </c>
      <c r="F523" s="830" t="s">
        <v>2019</v>
      </c>
      <c r="G523" s="166"/>
      <c r="H523" s="820" t="s">
        <v>2368</v>
      </c>
      <c r="I523" s="671" t="s">
        <v>2370</v>
      </c>
      <c r="J523" s="508" t="s">
        <v>2019</v>
      </c>
      <c r="K523" s="80"/>
      <c r="L523" s="508"/>
      <c r="M523" s="373"/>
      <c r="N523" s="508"/>
      <c r="O523" s="172"/>
      <c r="P523" s="373"/>
      <c r="Q523" s="563"/>
      <c r="R523" s="301"/>
    </row>
    <row r="524" spans="1:18" ht="118.5" customHeight="1">
      <c r="A524" s="605" t="s">
        <v>701</v>
      </c>
      <c r="B524" s="286" t="s">
        <v>1611</v>
      </c>
      <c r="C524" s="292" t="s">
        <v>1337</v>
      </c>
      <c r="D524" s="925"/>
      <c r="E524" s="628" t="s">
        <v>2150</v>
      </c>
      <c r="F524" s="830" t="s">
        <v>2020</v>
      </c>
      <c r="G524" s="147"/>
      <c r="H524" s="820"/>
      <c r="I524" s="854"/>
      <c r="J524" s="508" t="s">
        <v>2020</v>
      </c>
      <c r="K524" s="103"/>
      <c r="L524" s="508"/>
      <c r="M524" s="355"/>
      <c r="N524" s="508"/>
      <c r="O524" s="172"/>
      <c r="P524" s="355"/>
      <c r="Q524" s="546"/>
      <c r="R524" s="301"/>
    </row>
    <row r="525" spans="1:18" ht="86.25" customHeight="1">
      <c r="A525" s="605" t="s">
        <v>675</v>
      </c>
      <c r="B525" s="286" t="s">
        <v>1612</v>
      </c>
      <c r="C525" s="292" t="s">
        <v>1336</v>
      </c>
      <c r="D525" s="925"/>
      <c r="E525" s="628" t="s">
        <v>2150</v>
      </c>
      <c r="F525" s="830" t="s">
        <v>2019</v>
      </c>
      <c r="G525" s="147"/>
      <c r="H525" s="820" t="s">
        <v>2369</v>
      </c>
      <c r="I525" s="671" t="s">
        <v>2503</v>
      </c>
      <c r="J525" s="508" t="s">
        <v>2019</v>
      </c>
      <c r="K525" s="103"/>
      <c r="L525" s="508"/>
      <c r="M525" s="355"/>
      <c r="N525" s="508"/>
      <c r="O525" s="172"/>
      <c r="P525" s="355"/>
      <c r="Q525" s="546"/>
      <c r="R525" s="301"/>
    </row>
    <row r="526" spans="1:18" ht="86.25" customHeight="1">
      <c r="A526" s="605" t="s">
        <v>676</v>
      </c>
      <c r="B526" s="286" t="s">
        <v>1613</v>
      </c>
      <c r="C526" s="292" t="s">
        <v>1338</v>
      </c>
      <c r="D526" s="925"/>
      <c r="E526" s="628" t="s">
        <v>2150</v>
      </c>
      <c r="F526" s="830" t="s">
        <v>2019</v>
      </c>
      <c r="G526" s="147"/>
      <c r="H526" s="820" t="s">
        <v>2369</v>
      </c>
      <c r="I526" s="671" t="s">
        <v>2503</v>
      </c>
      <c r="J526" s="508" t="s">
        <v>2019</v>
      </c>
      <c r="K526" s="114"/>
      <c r="L526" s="508"/>
      <c r="M526" s="355"/>
      <c r="N526" s="508"/>
      <c r="O526" s="172"/>
      <c r="P526" s="355"/>
      <c r="Q526" s="569"/>
      <c r="R526" s="301"/>
    </row>
    <row r="527" spans="1:18" ht="86.25" customHeight="1">
      <c r="A527" s="605" t="s">
        <v>677</v>
      </c>
      <c r="B527" s="286" t="s">
        <v>1614</v>
      </c>
      <c r="C527" s="292" t="s">
        <v>1339</v>
      </c>
      <c r="D527" s="926"/>
      <c r="E527" s="628" t="s">
        <v>2150</v>
      </c>
      <c r="F527" s="830" t="s">
        <v>2019</v>
      </c>
      <c r="G527" s="147"/>
      <c r="H527" s="820" t="s">
        <v>2369</v>
      </c>
      <c r="I527" s="671" t="s">
        <v>2503</v>
      </c>
      <c r="J527" s="508" t="s">
        <v>2019</v>
      </c>
      <c r="K527" s="111"/>
      <c r="L527" s="508"/>
      <c r="M527" s="355"/>
      <c r="N527" s="508"/>
      <c r="O527" s="172"/>
      <c r="P527" s="355"/>
      <c r="Q527" s="533"/>
      <c r="R527" s="301"/>
    </row>
    <row r="528" spans="1:18" ht="45" customHeight="1">
      <c r="A528" s="608" t="s">
        <v>386</v>
      </c>
      <c r="B528" s="264" t="s">
        <v>1233</v>
      </c>
      <c r="C528" s="764"/>
      <c r="D528" s="261"/>
      <c r="E528" s="651"/>
      <c r="F528" s="315"/>
      <c r="G528" s="392">
        <f>IF(OR(F528="NA/SC",COUNTIF(F529:F534,"NA/SC")&gt;=2)=TRUE,"NA/SC",IF(AND(F529="",F530="",F531="",F532="",F533="",F534="")=TRUE,"",IF(COUNTIF(F529:F534,"sim")=6,4,IF(AND(COUNTIF(F529:F534,"NA/SC")=1,COUNTIF(F529:F534,"SIM")=5)=TRUE,4,IF(COUNTIF(F529:F534,"sim")&gt;=4,3,IF(COUNTIF(F529:F534,"sim")&gt;=3,2,IF(COUNTIF(F529:F534,"sim")&gt;=2,1,0)))))))</f>
        <v>0</v>
      </c>
      <c r="H528" s="712"/>
      <c r="I528" s="322"/>
      <c r="J528" s="521"/>
      <c r="K528" s="97"/>
      <c r="L528" s="521"/>
      <c r="M528" s="372" t="str">
        <f>IF(OR(L528="NA/SC",COUNTIF(L529:L534,"NA/SC")&gt;=2)=TRUE,"NA/SC",IF(AND(L529="",L530="",L531="",L532="",L533="",L534="")=TRUE,"",IF(COUNTIF(L529:L534,"sim")=6,4,IF(AND(COUNTIF(L529:L534,"NA/SC")=1,COUNTIF(L529:L534,"SIM")=5)=TRUE,4,IF(COUNTIF(L529:L534,"sim")&gt;=4,3,IF(COUNTIF(L529:L534,"sim")&gt;=3,2,IF(COUNTIF(L529:L534,"sim")&gt;=2,1,0)))))))</f>
        <v/>
      </c>
      <c r="N528" s="521"/>
      <c r="O528" s="315"/>
      <c r="P528" s="372" t="str">
        <f>IF(OR(N528="NA/SC",COUNTIF(N529:N534,"NA/SC")&gt;=2)=TRUE,"NA/SC",IF(AND(N529="",N530="",N531="",N532="",N533="",N534="")=TRUE,"",IF(COUNTIF(N529:N534,"sim")=6,4,IF(AND(COUNTIF(N529:N534,"NA/SC")=1,COUNTIF(N529:N534,"SIM")=5)=TRUE,4,IF(COUNTIF(N529:N534,"sim")&gt;=4,3,IF(COUNTIF(N529:N534,"sim")&gt;=3,2,IF(COUNTIF(N529:N534,"sim")&gt;=2,1,0)))))))</f>
        <v/>
      </c>
      <c r="Q528" s="590"/>
      <c r="R528" s="535" t="s">
        <v>1032</v>
      </c>
    </row>
    <row r="529" spans="1:18" ht="86.25" customHeight="1">
      <c r="A529" s="605" t="s">
        <v>702</v>
      </c>
      <c r="B529" s="286" t="s">
        <v>1615</v>
      </c>
      <c r="C529" s="292" t="s">
        <v>1340</v>
      </c>
      <c r="D529" s="918" t="s">
        <v>1877</v>
      </c>
      <c r="E529" s="628" t="s">
        <v>2150</v>
      </c>
      <c r="F529" s="830" t="s">
        <v>2020</v>
      </c>
      <c r="G529" s="147"/>
      <c r="H529" s="492"/>
      <c r="I529" s="325"/>
      <c r="J529" s="830" t="s">
        <v>2020</v>
      </c>
      <c r="K529" s="101"/>
      <c r="L529" s="508"/>
      <c r="M529" s="355"/>
      <c r="N529" s="508"/>
      <c r="O529" s="172"/>
      <c r="P529" s="355"/>
      <c r="Q529" s="544"/>
      <c r="R529" s="301"/>
    </row>
    <row r="530" spans="1:18" ht="86.25" customHeight="1">
      <c r="A530" s="605" t="s">
        <v>703</v>
      </c>
      <c r="B530" s="286" t="s">
        <v>1610</v>
      </c>
      <c r="C530" s="292" t="s">
        <v>1341</v>
      </c>
      <c r="D530" s="925"/>
      <c r="E530" s="628" t="s">
        <v>2150</v>
      </c>
      <c r="F530" s="830" t="s">
        <v>2020</v>
      </c>
      <c r="G530" s="147"/>
      <c r="H530" s="492"/>
      <c r="I530" s="325"/>
      <c r="J530" s="830" t="s">
        <v>2020</v>
      </c>
      <c r="K530" s="101"/>
      <c r="L530" s="508"/>
      <c r="M530" s="355"/>
      <c r="N530" s="508"/>
      <c r="O530" s="172"/>
      <c r="P530" s="355"/>
      <c r="Q530" s="544"/>
      <c r="R530" s="301"/>
    </row>
    <row r="531" spans="1:18" ht="86.25" customHeight="1">
      <c r="A531" s="605" t="s">
        <v>704</v>
      </c>
      <c r="B531" s="286" t="s">
        <v>1616</v>
      </c>
      <c r="C531" s="292" t="s">
        <v>1342</v>
      </c>
      <c r="D531" s="925"/>
      <c r="E531" s="628" t="s">
        <v>2150</v>
      </c>
      <c r="F531" s="830" t="s">
        <v>2020</v>
      </c>
      <c r="G531" s="147"/>
      <c r="H531" s="492"/>
      <c r="I531" s="325"/>
      <c r="J531" s="830" t="s">
        <v>2020</v>
      </c>
      <c r="K531" s="101"/>
      <c r="L531" s="508"/>
      <c r="M531" s="355"/>
      <c r="N531" s="508"/>
      <c r="O531" s="172"/>
      <c r="P531" s="355"/>
      <c r="Q531" s="544"/>
      <c r="R531" s="301"/>
    </row>
    <row r="532" spans="1:18" ht="86.25" customHeight="1">
      <c r="A532" s="605" t="s">
        <v>705</v>
      </c>
      <c r="B532" s="286" t="s">
        <v>1612</v>
      </c>
      <c r="C532" s="292" t="s">
        <v>1343</v>
      </c>
      <c r="D532" s="925"/>
      <c r="E532" s="628" t="s">
        <v>2150</v>
      </c>
      <c r="F532" s="830" t="s">
        <v>2020</v>
      </c>
      <c r="G532" s="147"/>
      <c r="H532" s="492"/>
      <c r="I532" s="325"/>
      <c r="J532" s="830" t="s">
        <v>2020</v>
      </c>
      <c r="K532" s="101"/>
      <c r="L532" s="508"/>
      <c r="M532" s="355"/>
      <c r="N532" s="508"/>
      <c r="O532" s="172"/>
      <c r="P532" s="355"/>
      <c r="Q532" s="544"/>
      <c r="R532" s="301"/>
    </row>
    <row r="533" spans="1:18" ht="86.25" customHeight="1">
      <c r="A533" s="605" t="s">
        <v>706</v>
      </c>
      <c r="B533" s="286" t="s">
        <v>1613</v>
      </c>
      <c r="C533" s="292" t="s">
        <v>1338</v>
      </c>
      <c r="D533" s="925"/>
      <c r="E533" s="628" t="s">
        <v>2150</v>
      </c>
      <c r="F533" s="830" t="s">
        <v>2020</v>
      </c>
      <c r="G533" s="147"/>
      <c r="H533" s="492"/>
      <c r="I533" s="325"/>
      <c r="J533" s="830" t="s">
        <v>2020</v>
      </c>
      <c r="K533" s="101"/>
      <c r="L533" s="508"/>
      <c r="M533" s="355"/>
      <c r="N533" s="508"/>
      <c r="O533" s="172"/>
      <c r="P533" s="355"/>
      <c r="Q533" s="544"/>
      <c r="R533" s="301"/>
    </row>
    <row r="534" spans="1:18" ht="86.25" customHeight="1">
      <c r="A534" s="605" t="s">
        <v>707</v>
      </c>
      <c r="B534" s="286" t="s">
        <v>1614</v>
      </c>
      <c r="C534" s="292" t="s">
        <v>1344</v>
      </c>
      <c r="D534" s="926"/>
      <c r="E534" s="628" t="s">
        <v>2150</v>
      </c>
      <c r="F534" s="830" t="s">
        <v>2020</v>
      </c>
      <c r="G534" s="154"/>
      <c r="H534" s="492"/>
      <c r="I534" s="325"/>
      <c r="J534" s="830" t="s">
        <v>2020</v>
      </c>
      <c r="K534" s="101"/>
      <c r="L534" s="508"/>
      <c r="M534" s="362"/>
      <c r="N534" s="508"/>
      <c r="O534" s="172"/>
      <c r="P534" s="362"/>
      <c r="Q534" s="544"/>
      <c r="R534" s="301"/>
    </row>
    <row r="535" spans="1:18" ht="45" customHeight="1">
      <c r="A535" s="608" t="s">
        <v>678</v>
      </c>
      <c r="B535" s="264" t="s">
        <v>1234</v>
      </c>
      <c r="C535" s="289"/>
      <c r="D535" s="290"/>
      <c r="E535" s="651"/>
      <c r="F535" s="315"/>
      <c r="G535" s="392">
        <f>IF(OR(F535="NA/SC",COUNTIF(F536:F541,"NA/SC")&gt;=2)=TRUE,"NA/SC",IF(AND(F536="",F537="",F538="",F539="",F540="",F541="")=TRUE,"",IF(COUNTIF(F536:F541,"sim")=6,4,IF(AND(COUNTIF(F536:F541,"NA/SC")=1,COUNTIF(F536:F541,"SIM")=5)=TRUE,4,IF(COUNTIF(F536:F541,"sim")&gt;=4,3,IF(COUNTIF(F536:F541,"sim")&gt;=3,2,IF(COUNTIF(F536:F541,"sim")&gt;=2,1,0)))))))</f>
        <v>3</v>
      </c>
      <c r="H535" s="491"/>
      <c r="I535" s="322"/>
      <c r="J535" s="521"/>
      <c r="K535" s="97"/>
      <c r="L535" s="521"/>
      <c r="M535" s="372" t="str">
        <f>IF(OR(L535="NA/SC",COUNTIF(L536:L541,"NA/SC")&gt;=2)=TRUE,"NA/SC",IF(AND(L536="",L537="",L538="",L539="",L540="",L541="")=TRUE,"",IF(COUNTIF(L536:L541,"sim")=6,4,IF(AND(COUNTIF(L536:L541,"NA/SC")=1,COUNTIF(L536:L541,"SIM")=5)=TRUE,4,IF(COUNTIF(L536:L541,"sim")&gt;=4,3,IF(COUNTIF(L536:L541,"sim")&gt;=3,2,IF(COUNTIF(L536:L541,"sim")&gt;=2,1,0)))))))</f>
        <v/>
      </c>
      <c r="N535" s="521"/>
      <c r="O535" s="315"/>
      <c r="P535" s="372" t="str">
        <f>IF(OR(N535="NA/SC",COUNTIF(N536:N541,"NA/SC")&gt;=2)=TRUE,"NA/SC",IF(AND(N536="",N537="",N538="",N539="",N540="",N541="")=TRUE,"",IF(COUNTIF(N536:N541,"sim")=6,4,IF(AND(COUNTIF(N536:N541,"NA/SC")=1,COUNTIF(N536:N541,"SIM")=5)=TRUE,4,IF(COUNTIF(N536:N541,"sim")&gt;=4,3,IF(COUNTIF(N536:N541,"sim")&gt;=3,2,IF(COUNTIF(N536:N541,"sim")&gt;=2,1,0)))))))</f>
        <v/>
      </c>
      <c r="Q535" s="534"/>
      <c r="R535" s="535" t="s">
        <v>1033</v>
      </c>
    </row>
    <row r="536" spans="1:18" ht="86.25" customHeight="1">
      <c r="A536" s="605" t="s">
        <v>679</v>
      </c>
      <c r="B536" s="286" t="s">
        <v>1617</v>
      </c>
      <c r="C536" s="292" t="s">
        <v>1142</v>
      </c>
      <c r="D536" s="918" t="s">
        <v>1879</v>
      </c>
      <c r="E536" s="628" t="s">
        <v>2150</v>
      </c>
      <c r="F536" s="830" t="s">
        <v>2019</v>
      </c>
      <c r="G536" s="147"/>
      <c r="H536" s="820" t="s">
        <v>2371</v>
      </c>
      <c r="I536" s="671" t="s">
        <v>2374</v>
      </c>
      <c r="J536" s="508" t="s">
        <v>2019</v>
      </c>
      <c r="K536" s="101"/>
      <c r="L536" s="508"/>
      <c r="M536" s="355"/>
      <c r="N536" s="508"/>
      <c r="O536" s="172"/>
      <c r="P536" s="355"/>
      <c r="Q536" s="544"/>
      <c r="R536" s="301"/>
    </row>
    <row r="537" spans="1:18" ht="86.25" customHeight="1">
      <c r="A537" s="605" t="s">
        <v>680</v>
      </c>
      <c r="B537" s="286" t="s">
        <v>1610</v>
      </c>
      <c r="C537" s="292" t="s">
        <v>1345</v>
      </c>
      <c r="D537" s="925"/>
      <c r="E537" s="628" t="s">
        <v>2150</v>
      </c>
      <c r="F537" s="830" t="s">
        <v>2019</v>
      </c>
      <c r="G537" s="147"/>
      <c r="H537" s="822" t="s">
        <v>2526</v>
      </c>
      <c r="I537" s="325"/>
      <c r="J537" s="508" t="s">
        <v>2019</v>
      </c>
      <c r="K537" s="101"/>
      <c r="L537" s="508"/>
      <c r="M537" s="355"/>
      <c r="N537" s="508"/>
      <c r="O537" s="172"/>
      <c r="P537" s="355"/>
      <c r="Q537" s="544"/>
      <c r="R537" s="301"/>
    </row>
    <row r="538" spans="1:18" ht="86.25" customHeight="1">
      <c r="A538" s="605" t="s">
        <v>681</v>
      </c>
      <c r="B538" s="286" t="s">
        <v>1618</v>
      </c>
      <c r="C538" s="292" t="s">
        <v>1346</v>
      </c>
      <c r="D538" s="925"/>
      <c r="E538" s="628" t="s">
        <v>2150</v>
      </c>
      <c r="F538" s="830" t="s">
        <v>2020</v>
      </c>
      <c r="G538" s="147"/>
      <c r="H538" s="820"/>
      <c r="I538" s="325"/>
      <c r="J538" s="508" t="s">
        <v>2020</v>
      </c>
      <c r="K538" s="101"/>
      <c r="L538" s="508"/>
      <c r="M538" s="355"/>
      <c r="N538" s="508"/>
      <c r="O538" s="172"/>
      <c r="P538" s="355"/>
      <c r="Q538" s="544"/>
      <c r="R538" s="301"/>
    </row>
    <row r="539" spans="1:18" ht="86.25" customHeight="1">
      <c r="A539" s="605" t="s">
        <v>682</v>
      </c>
      <c r="B539" s="286" t="s">
        <v>1612</v>
      </c>
      <c r="C539" s="292" t="s">
        <v>1345</v>
      </c>
      <c r="D539" s="925"/>
      <c r="E539" s="628" t="s">
        <v>2150</v>
      </c>
      <c r="F539" s="830" t="s">
        <v>2019</v>
      </c>
      <c r="G539" s="147"/>
      <c r="H539" s="820" t="s">
        <v>2372</v>
      </c>
      <c r="I539" s="671" t="s">
        <v>2374</v>
      </c>
      <c r="J539" s="508" t="s">
        <v>2019</v>
      </c>
      <c r="K539" s="116"/>
      <c r="L539" s="508"/>
      <c r="M539" s="355"/>
      <c r="N539" s="508"/>
      <c r="O539" s="172"/>
      <c r="P539" s="355"/>
      <c r="Q539" s="571"/>
      <c r="R539" s="301"/>
    </row>
    <row r="540" spans="1:18" ht="86.25" customHeight="1">
      <c r="A540" s="605" t="s">
        <v>683</v>
      </c>
      <c r="B540" s="286" t="s">
        <v>1613</v>
      </c>
      <c r="C540" s="292" t="s">
        <v>1338</v>
      </c>
      <c r="D540" s="925"/>
      <c r="E540" s="628" t="s">
        <v>2150</v>
      </c>
      <c r="F540" s="830" t="s">
        <v>2019</v>
      </c>
      <c r="G540" s="147"/>
      <c r="H540" s="820" t="s">
        <v>2373</v>
      </c>
      <c r="I540" s="671" t="s">
        <v>2375</v>
      </c>
      <c r="J540" s="508" t="s">
        <v>2019</v>
      </c>
      <c r="K540" s="67"/>
      <c r="L540" s="508"/>
      <c r="M540" s="355"/>
      <c r="N540" s="508"/>
      <c r="O540" s="172"/>
      <c r="P540" s="355"/>
      <c r="Q540" s="536"/>
      <c r="R540" s="301"/>
    </row>
    <row r="541" spans="1:18" ht="86.25" customHeight="1">
      <c r="A541" s="605" t="s">
        <v>684</v>
      </c>
      <c r="B541" s="286" t="s">
        <v>1614</v>
      </c>
      <c r="C541" s="292" t="s">
        <v>1347</v>
      </c>
      <c r="D541" s="926"/>
      <c r="E541" s="628" t="s">
        <v>2150</v>
      </c>
      <c r="F541" s="830" t="s">
        <v>2019</v>
      </c>
      <c r="G541" s="147"/>
      <c r="H541" s="820" t="s">
        <v>2372</v>
      </c>
      <c r="I541" s="671" t="s">
        <v>2374</v>
      </c>
      <c r="J541" s="508" t="s">
        <v>2019</v>
      </c>
      <c r="K541" s="81"/>
      <c r="L541" s="508"/>
      <c r="M541" s="355"/>
      <c r="N541" s="508"/>
      <c r="O541" s="172"/>
      <c r="P541" s="355"/>
      <c r="Q541" s="591"/>
      <c r="R541" s="301"/>
    </row>
    <row r="542" spans="1:18" ht="52.5" customHeight="1">
      <c r="A542" s="607" t="s">
        <v>387</v>
      </c>
      <c r="B542" s="260" t="s">
        <v>1089</v>
      </c>
      <c r="C542" s="781"/>
      <c r="D542" s="269"/>
      <c r="E542" s="652"/>
      <c r="F542" s="170"/>
      <c r="G542" s="145">
        <f>IF(F542="NA/SC","NÃO AVALIADO",IF(OR(AND(G544="NA/SC",G554="NA/SC")=TRUE,AND(G544="NA/SC",G562="NA/SC")=TRUE,AND(G544="NA/SC",G571="NA/SC")=TRUE,AND(G554="NA/SC",G562="NA/SC",AND(G554="NA/SC",G571="NA/SC")=TRUE,AND(G562="NA/SC",G571="NA/SC")=TRUE)=TRUE)=TRUE,"NÃO AVALIADO",IF(AND(G544="",G554="",G562="",G571="")=TRUE,"",IF(AVERAGE(G544,G554,G562,G571)-INT(AVERAGE(G544,G554,G562,G571))&lt;=0.5,INT(AVERAGE(G544,G554,G562,G571)),INT(AVERAGE(G544,G554,G562,G571))+1))))</f>
        <v>3</v>
      </c>
      <c r="H542" s="684"/>
      <c r="I542" s="858"/>
      <c r="J542" s="505"/>
      <c r="K542" s="117"/>
      <c r="L542" s="505"/>
      <c r="M542" s="351" t="str">
        <f>IF(L542="NA/SC","NÃO AVALIADO",IF(OR(AND(M544="NA/SC",M554="NA/SC")=TRUE,AND(M544="NA/SC",M562="NA/SC")=TRUE,AND(M544="NA/SC",M571="NA/SC")=TRUE,AND(M554="NA/SC",M562="NA/SC",AND(M554="NA/SC",M571="NA/SC")=TRUE,AND(M562="NA/SC",M571="NA/SC")=TRUE)=TRUE)=TRUE,"NÃO AVALIADO",IF(AND(M544="",M554="",M562="",M571="")=TRUE,"",IF(AVERAGE(M544,M554,M562,M571)-INT(AVERAGE(M544,M554,M562,M571))&lt;=0.5,INT(AVERAGE(M544,M554,M562,M571)),INT(AVERAGE(M544,M554,M562,M571))+1))))</f>
        <v/>
      </c>
      <c r="N542" s="505"/>
      <c r="O542" s="170"/>
      <c r="P542" s="351">
        <f>IF(N542="NA/SC","NÃO AVALIADO",IF(OR(AND(P544="NA/SC",P554="NA/SC")=TRUE,AND(P544="NA/SC",P562="NA/SC")=TRUE,AND(P544="NA/SC",P571="NA/SC")=TRUE,AND(P554="NA/SC",P562="NA/SC",AND(P554="NA/SC",P571="NA/SC")=TRUE,AND(P562="NA/SC",P571="NA/SC")=TRUE)=TRUE)=TRUE,"NÃO AVALIADO",IF(AND(P544="",P554="",P562="",P571="")=TRUE,"",IF(AVERAGE(P544,P554,P562,P571)-INT(AVERAGE(P544,P554,P562,P571))&lt;=0.5,INT(AVERAGE(P544,P554,P562,P571)),INT(AVERAGE(P544,P554,P562,P571))+1))))</f>
        <v>0</v>
      </c>
      <c r="Q542" s="531"/>
      <c r="R542" s="532" t="s">
        <v>1034</v>
      </c>
    </row>
    <row r="543" spans="1:18" ht="21">
      <c r="A543" s="605" t="s">
        <v>85</v>
      </c>
      <c r="B543" s="270" t="s">
        <v>86</v>
      </c>
      <c r="C543" s="292"/>
      <c r="D543" s="293"/>
      <c r="E543" s="640"/>
      <c r="F543" s="172"/>
      <c r="G543" s="146"/>
      <c r="H543" s="493"/>
      <c r="I543" s="870"/>
      <c r="J543" s="508"/>
      <c r="K543" s="77"/>
      <c r="L543" s="508"/>
      <c r="M543" s="358"/>
      <c r="N543" s="508"/>
      <c r="O543" s="172"/>
      <c r="P543" s="358"/>
      <c r="Q543" s="544"/>
      <c r="R543" s="301"/>
    </row>
    <row r="544" spans="1:18" ht="45" customHeight="1">
      <c r="A544" s="608" t="s">
        <v>388</v>
      </c>
      <c r="B544" s="264" t="s">
        <v>1709</v>
      </c>
      <c r="C544" s="289"/>
      <c r="D544" s="290"/>
      <c r="E544" s="647"/>
      <c r="F544" s="315"/>
      <c r="G544" s="392">
        <f>IF(OR(F544="NA/SC",COUNTIF(F545:F553,"NA/SC")&gt;=2)=TRUE,"NA/SC",IF(AND(F545="",F546="",F547="",F548="",F549="",F550="",F551="",F552="",F553="")=TRUE,"",IF(COUNTIF(F545:F553,"sim")=9,4,IF(AND(COUNTIF(F545:F553,"NA/SC")=1,COUNTIF(F545:F553,"SIM")=8)=TRUE,4,IF(COUNTIF(F545:F553,"sim")&gt;=6,3,IF(COUNTIF(F545:F553,"sim")&gt;=4,2,IF(COUNTIF(F545:F553,"sim")&gt;=2,1,0)))))))</f>
        <v>3</v>
      </c>
      <c r="H544" s="491"/>
      <c r="I544" s="322"/>
      <c r="J544" s="521"/>
      <c r="K544" s="74"/>
      <c r="L544" s="521"/>
      <c r="M544" s="372" t="str">
        <f>IF(OR(L544="NA/SC",COUNTIF(L545:L553,"NA/SC")&gt;=2)=TRUE,"NA/SC",IF(AND(L545="",L546="",L547="",L548="",L549="",L550="",L551="",L552="",L553="")=TRUE,"",IF(COUNTIF(L545:L553,"sim")=9,4,IF(AND(COUNTIF(L545:L553,"NA/SC")=1,COUNTIF(L545:L553,"SIM")=8)=TRUE,4,IF(COUNTIF(L545:L553,"sim")&gt;=6,3,IF(COUNTIF(L545:L553,"sim")&gt;=4,2,IF(COUNTIF(L545:L553,"sim")&gt;=2,1,0)))))))</f>
        <v/>
      </c>
      <c r="N544" s="521"/>
      <c r="O544" s="315"/>
      <c r="P544" s="372">
        <f>IF(OR(N544="NA/SC",COUNTIF(N545:N553,"NA/SC")&gt;=2)=TRUE,"NA/SC",IF(AND(N545="",N546="",N547="",N548="",N549="",N550="",N551="",N552="",N553="")=TRUE,"",IF(COUNTIF(N545:N553,"sim")=9,4,IF(AND(COUNTIF(N545:N553,"NA/SC")=1,COUNTIF(N545:N553,"SIM")=8)=TRUE,4,IF(COUNTIF(N545:N553,"sim")&gt;=6,3,IF(COUNTIF(N545:N553,"sim")&gt;=4,2,IF(COUNTIF(N545:N553,"sim")&gt;=2,1,0)))))))</f>
        <v>0</v>
      </c>
      <c r="Q544" s="534"/>
      <c r="R544" s="592"/>
    </row>
    <row r="545" spans="1:18" ht="63" customHeight="1">
      <c r="A545" s="615" t="s">
        <v>685</v>
      </c>
      <c r="B545" s="286" t="s">
        <v>1619</v>
      </c>
      <c r="C545" s="785" t="s">
        <v>1348</v>
      </c>
      <c r="D545" s="922" t="s">
        <v>1878</v>
      </c>
      <c r="E545" s="659" t="s">
        <v>2150</v>
      </c>
      <c r="F545" s="830" t="s">
        <v>2019</v>
      </c>
      <c r="G545" s="148"/>
      <c r="H545" s="831" t="s">
        <v>2376</v>
      </c>
      <c r="I545" s="671" t="s">
        <v>2383</v>
      </c>
      <c r="J545" s="508" t="s">
        <v>2019</v>
      </c>
      <c r="K545" s="80"/>
      <c r="L545" s="508"/>
      <c r="M545" s="356"/>
      <c r="N545" s="508"/>
      <c r="O545" s="172"/>
      <c r="P545" s="356"/>
      <c r="Q545" s="563"/>
      <c r="R545" s="301"/>
    </row>
    <row r="546" spans="1:18" ht="73.5" customHeight="1">
      <c r="A546" s="615" t="s">
        <v>686</v>
      </c>
      <c r="B546" s="286" t="s">
        <v>1620</v>
      </c>
      <c r="C546" s="785" t="s">
        <v>1349</v>
      </c>
      <c r="D546" s="923"/>
      <c r="E546" s="659" t="s">
        <v>2150</v>
      </c>
      <c r="F546" s="830" t="s">
        <v>2019</v>
      </c>
      <c r="G546" s="165"/>
      <c r="H546" s="831" t="s">
        <v>2377</v>
      </c>
      <c r="I546" s="671" t="s">
        <v>2383</v>
      </c>
      <c r="J546" s="508" t="s">
        <v>2019</v>
      </c>
      <c r="K546" s="106"/>
      <c r="L546" s="508"/>
      <c r="M546" s="374"/>
      <c r="N546" s="508"/>
      <c r="O546" s="172"/>
      <c r="P546" s="374"/>
      <c r="Q546" s="571"/>
      <c r="R546" s="301"/>
    </row>
    <row r="547" spans="1:18" ht="86.25" customHeight="1">
      <c r="A547" s="615" t="s">
        <v>687</v>
      </c>
      <c r="B547" s="286" t="s">
        <v>1621</v>
      </c>
      <c r="C547" s="292" t="s">
        <v>1350</v>
      </c>
      <c r="D547" s="923"/>
      <c r="E547" s="659" t="s">
        <v>2150</v>
      </c>
      <c r="F547" s="830" t="s">
        <v>2020</v>
      </c>
      <c r="G547" s="165"/>
      <c r="H547" s="831"/>
      <c r="I547" s="670"/>
      <c r="J547" s="508" t="s">
        <v>2020</v>
      </c>
      <c r="K547" s="103"/>
      <c r="L547" s="508"/>
      <c r="M547" s="374"/>
      <c r="N547" s="508"/>
      <c r="O547" s="172"/>
      <c r="P547" s="374"/>
      <c r="Q547" s="546"/>
      <c r="R547" s="301"/>
    </row>
    <row r="548" spans="1:18" ht="74.25" customHeight="1">
      <c r="A548" s="615" t="s">
        <v>688</v>
      </c>
      <c r="B548" s="286" t="s">
        <v>1622</v>
      </c>
      <c r="C548" s="785" t="s">
        <v>1351</v>
      </c>
      <c r="D548" s="923"/>
      <c r="E548" s="659" t="s">
        <v>2150</v>
      </c>
      <c r="F548" s="830" t="s">
        <v>2019</v>
      </c>
      <c r="G548" s="165"/>
      <c r="H548" s="831" t="s">
        <v>2378</v>
      </c>
      <c r="I548" s="670" t="s">
        <v>2383</v>
      </c>
      <c r="J548" s="508" t="s">
        <v>2019</v>
      </c>
      <c r="K548" s="81"/>
      <c r="L548" s="508"/>
      <c r="M548" s="374"/>
      <c r="N548" s="508"/>
      <c r="O548" s="172"/>
      <c r="P548" s="374"/>
      <c r="Q548" s="544"/>
      <c r="R548" s="301"/>
    </row>
    <row r="549" spans="1:18" ht="71.25" customHeight="1">
      <c r="A549" s="615" t="s">
        <v>689</v>
      </c>
      <c r="B549" s="286" t="s">
        <v>1623</v>
      </c>
      <c r="C549" s="785" t="s">
        <v>1352</v>
      </c>
      <c r="D549" s="923"/>
      <c r="E549" s="659" t="s">
        <v>2150</v>
      </c>
      <c r="F549" s="830" t="s">
        <v>2019</v>
      </c>
      <c r="G549" s="165"/>
      <c r="H549" s="831" t="s">
        <v>2379</v>
      </c>
      <c r="I549" s="670" t="s">
        <v>2383</v>
      </c>
      <c r="J549" s="508" t="s">
        <v>2019</v>
      </c>
      <c r="K549" s="81"/>
      <c r="L549" s="508"/>
      <c r="M549" s="374"/>
      <c r="N549" s="508"/>
      <c r="O549" s="172"/>
      <c r="P549" s="374"/>
      <c r="Q549" s="544"/>
      <c r="R549" s="301"/>
    </row>
    <row r="550" spans="1:18" ht="75.75" customHeight="1">
      <c r="A550" s="615" t="s">
        <v>1091</v>
      </c>
      <c r="B550" s="286" t="s">
        <v>1624</v>
      </c>
      <c r="C550" s="785" t="s">
        <v>1352</v>
      </c>
      <c r="D550" s="923"/>
      <c r="E550" s="659" t="s">
        <v>2150</v>
      </c>
      <c r="F550" s="830" t="s">
        <v>2019</v>
      </c>
      <c r="G550" s="165"/>
      <c r="H550" s="831" t="s">
        <v>2315</v>
      </c>
      <c r="I550" s="670" t="s">
        <v>2383</v>
      </c>
      <c r="J550" s="508" t="s">
        <v>2019</v>
      </c>
      <c r="K550" s="81"/>
      <c r="L550" s="508"/>
      <c r="M550" s="374"/>
      <c r="N550" s="508" t="s">
        <v>2020</v>
      </c>
      <c r="O550" s="172"/>
      <c r="P550" s="374"/>
      <c r="Q550" s="544"/>
      <c r="R550" s="301"/>
    </row>
    <row r="551" spans="1:18" ht="78" customHeight="1">
      <c r="A551" s="615" t="s">
        <v>1092</v>
      </c>
      <c r="B551" s="286" t="s">
        <v>1625</v>
      </c>
      <c r="C551" s="785" t="s">
        <v>1352</v>
      </c>
      <c r="D551" s="923"/>
      <c r="E551" s="659" t="s">
        <v>2150</v>
      </c>
      <c r="F551" s="830" t="s">
        <v>2019</v>
      </c>
      <c r="G551" s="165"/>
      <c r="H551" s="831" t="s">
        <v>2380</v>
      </c>
      <c r="I551" s="671" t="s">
        <v>2383</v>
      </c>
      <c r="J551" s="508" t="s">
        <v>2019</v>
      </c>
      <c r="K551" s="81"/>
      <c r="L551" s="508"/>
      <c r="M551" s="374"/>
      <c r="N551" s="508"/>
      <c r="O551" s="172"/>
      <c r="P551" s="374"/>
      <c r="Q551" s="544"/>
      <c r="R551" s="301"/>
    </row>
    <row r="552" spans="1:18" ht="86.25" customHeight="1">
      <c r="A552" s="615" t="s">
        <v>1093</v>
      </c>
      <c r="B552" s="286" t="s">
        <v>1626</v>
      </c>
      <c r="C552" s="785" t="s">
        <v>1353</v>
      </c>
      <c r="D552" s="923"/>
      <c r="E552" s="659" t="s">
        <v>2150</v>
      </c>
      <c r="F552" s="830" t="s">
        <v>2019</v>
      </c>
      <c r="G552" s="165"/>
      <c r="H552" s="831" t="s">
        <v>2381</v>
      </c>
      <c r="I552" s="670" t="s">
        <v>2383</v>
      </c>
      <c r="J552" s="508" t="s">
        <v>2019</v>
      </c>
      <c r="K552" s="103"/>
      <c r="L552" s="508"/>
      <c r="M552" s="374"/>
      <c r="N552" s="508"/>
      <c r="O552" s="172"/>
      <c r="P552" s="374"/>
      <c r="Q552" s="546"/>
      <c r="R552" s="301"/>
    </row>
    <row r="553" spans="1:18" ht="105" customHeight="1">
      <c r="A553" s="615" t="s">
        <v>1094</v>
      </c>
      <c r="B553" s="286" t="s">
        <v>1627</v>
      </c>
      <c r="C553" s="785" t="s">
        <v>1354</v>
      </c>
      <c r="D553" s="924"/>
      <c r="E553" s="659" t="s">
        <v>2150</v>
      </c>
      <c r="F553" s="830" t="s">
        <v>2019</v>
      </c>
      <c r="G553" s="165"/>
      <c r="H553" s="831" t="s">
        <v>2382</v>
      </c>
      <c r="I553" s="671" t="s">
        <v>2383</v>
      </c>
      <c r="J553" s="508" t="s">
        <v>2019</v>
      </c>
      <c r="K553" s="116"/>
      <c r="L553" s="508"/>
      <c r="M553" s="374"/>
      <c r="N553" s="508"/>
      <c r="O553" s="172"/>
      <c r="P553" s="374"/>
      <c r="Q553" s="571"/>
      <c r="R553" s="301"/>
    </row>
    <row r="554" spans="1:18" ht="45" customHeight="1">
      <c r="A554" s="608" t="s">
        <v>389</v>
      </c>
      <c r="B554" s="264" t="s">
        <v>1235</v>
      </c>
      <c r="C554" s="289"/>
      <c r="D554" s="294"/>
      <c r="E554" s="651"/>
      <c r="F554" s="315"/>
      <c r="G554" s="392">
        <f>IF(OR(F554="NA/SC",COUNTIF(F555:F561,"NA/SC")&gt;=2)=TRUE,"NA/SC",IF(AND(F555="",F556="",F557="",F558="",F559="",F560="",F561="")=TRUE,"",IF(COUNTIF(F555:F561,"sim")=7,4,IF(AND(COUNTIF(F555:F561,"NA/SC")=1,COUNTIF(F555:F562,"SIM")=6)=TRUE,4,IF(COUNTIF(F555:F561,"sim")&gt;=5,3,IF(COUNTIF(F555:F561,"sim")&gt;=4,2,IF(COUNTIF(F555:F561,"sim")&gt;=2,1,0)))))))</f>
        <v>3</v>
      </c>
      <c r="H554" s="494"/>
      <c r="I554" s="863"/>
      <c r="J554" s="521"/>
      <c r="K554" s="120"/>
      <c r="L554" s="521"/>
      <c r="M554" s="372" t="str">
        <f>IF(OR(L554="NA/SC",COUNTIF(L555:L561,"NA/SC")&gt;=2)=TRUE,"NA/SC",IF(AND(L555="",L556="",L557="",L558="",L559="",L560="",L561="")=TRUE,"",IF(COUNTIF(L555:L561,"sim")=7,4,IF(AND(COUNTIF(L555:L561,"NA/SC")=1,COUNTIF(L555:L562,"SIM")=6)=TRUE,4,IF(COUNTIF(L555:L561,"sim")&gt;=5,3,IF(COUNTIF(L555:L561,"sim")&gt;=4,2,IF(COUNTIF(L555:L561,"sim")&gt;=2,1,0)))))))</f>
        <v/>
      </c>
      <c r="N554" s="521"/>
      <c r="O554" s="315"/>
      <c r="P554" s="372" t="str">
        <f>IF(OR(N554="NA/SC",COUNTIF(N555:N561,"NA/SC")&gt;=2)=TRUE,"NA/SC",IF(AND(N555="",N556="",N557="",N558="",N559="",N560="",N561="")=TRUE,"",IF(COUNTIF(N555:N561,"sim")=7,4,IF(AND(COUNTIF(N555:N561,"NA/SC")=1,COUNTIF(N555:N562,"SIM")=6)=TRUE,4,IF(COUNTIF(N555:N561,"sim")&gt;=5,3,IF(COUNTIF(N555:N561,"sim")&gt;=4,2,IF(COUNTIF(N555:N561,"sim")&gt;=2,1,0)))))))</f>
        <v/>
      </c>
      <c r="Q554" s="534"/>
      <c r="R554" s="592"/>
    </row>
    <row r="555" spans="1:18" ht="86.25" customHeight="1">
      <c r="A555" s="615" t="s">
        <v>708</v>
      </c>
      <c r="B555" s="286" t="s">
        <v>1628</v>
      </c>
      <c r="C555" s="786" t="s">
        <v>2181</v>
      </c>
      <c r="D555" s="922" t="s">
        <v>1880</v>
      </c>
      <c r="E555" s="659" t="s">
        <v>2150</v>
      </c>
      <c r="F555" s="830" t="s">
        <v>2019</v>
      </c>
      <c r="G555" s="147"/>
      <c r="H555" s="814" t="s">
        <v>2386</v>
      </c>
      <c r="I555" s="671" t="s">
        <v>2384</v>
      </c>
      <c r="J555" s="508" t="s">
        <v>2019</v>
      </c>
      <c r="K555" s="66"/>
      <c r="L555" s="508"/>
      <c r="M555" s="355"/>
      <c r="N555" s="508"/>
      <c r="O555" s="172"/>
      <c r="P555" s="355"/>
      <c r="Q555" s="552"/>
      <c r="R555" s="301"/>
    </row>
    <row r="556" spans="1:18" ht="86.25" customHeight="1">
      <c r="A556" s="615" t="s">
        <v>709</v>
      </c>
      <c r="B556" s="286" t="s">
        <v>1629</v>
      </c>
      <c r="C556" s="786" t="s">
        <v>2181</v>
      </c>
      <c r="D556" s="923"/>
      <c r="E556" s="659" t="s">
        <v>2150</v>
      </c>
      <c r="F556" s="830" t="s">
        <v>2019</v>
      </c>
      <c r="G556" s="165"/>
      <c r="H556" s="814" t="s">
        <v>2386</v>
      </c>
      <c r="I556" s="671" t="s">
        <v>2384</v>
      </c>
      <c r="J556" s="508" t="s">
        <v>2019</v>
      </c>
      <c r="K556" s="82"/>
      <c r="L556" s="508"/>
      <c r="M556" s="374"/>
      <c r="N556" s="508"/>
      <c r="O556" s="172"/>
      <c r="P556" s="374"/>
      <c r="Q556" s="569"/>
      <c r="R556" s="301"/>
    </row>
    <row r="557" spans="1:18" ht="86.25" customHeight="1">
      <c r="A557" s="615" t="s">
        <v>1056</v>
      </c>
      <c r="B557" s="286" t="s">
        <v>1630</v>
      </c>
      <c r="C557" s="786" t="s">
        <v>2181</v>
      </c>
      <c r="D557" s="923"/>
      <c r="E557" s="659" t="s">
        <v>2150</v>
      </c>
      <c r="F557" s="830" t="s">
        <v>2019</v>
      </c>
      <c r="G557" s="165"/>
      <c r="H557" s="814" t="s">
        <v>2386</v>
      </c>
      <c r="I557" s="671" t="s">
        <v>2384</v>
      </c>
      <c r="J557" s="508" t="s">
        <v>2019</v>
      </c>
      <c r="K557" s="82"/>
      <c r="L557" s="508"/>
      <c r="M557" s="374"/>
      <c r="N557" s="508"/>
      <c r="O557" s="172"/>
      <c r="P557" s="374"/>
      <c r="Q557" s="559"/>
      <c r="R557" s="301"/>
    </row>
    <row r="558" spans="1:18" ht="68.25" customHeight="1">
      <c r="A558" s="615" t="s">
        <v>1057</v>
      </c>
      <c r="B558" s="286" t="s">
        <v>1631</v>
      </c>
      <c r="C558" s="786" t="s">
        <v>2181</v>
      </c>
      <c r="D558" s="923"/>
      <c r="E558" s="659" t="s">
        <v>2150</v>
      </c>
      <c r="F558" s="830" t="s">
        <v>2019</v>
      </c>
      <c r="G558" s="165"/>
      <c r="H558" s="814" t="s">
        <v>2387</v>
      </c>
      <c r="I558" s="671" t="s">
        <v>2384</v>
      </c>
      <c r="J558" s="508" t="s">
        <v>2019</v>
      </c>
      <c r="K558" s="82"/>
      <c r="L558" s="508"/>
      <c r="M558" s="374"/>
      <c r="N558" s="508"/>
      <c r="O558" s="172"/>
      <c r="P558" s="374"/>
      <c r="Q558" s="559"/>
      <c r="R558" s="301"/>
    </row>
    <row r="559" spans="1:18" ht="78.75" customHeight="1">
      <c r="A559" s="615" t="s">
        <v>1058</v>
      </c>
      <c r="B559" s="286" t="s">
        <v>1632</v>
      </c>
      <c r="C559" s="786" t="s">
        <v>2182</v>
      </c>
      <c r="D559" s="923"/>
      <c r="E559" s="659" t="s">
        <v>2150</v>
      </c>
      <c r="F559" s="830" t="s">
        <v>2019</v>
      </c>
      <c r="G559" s="165"/>
      <c r="H559" s="814" t="s">
        <v>2388</v>
      </c>
      <c r="I559" s="671" t="s">
        <v>2385</v>
      </c>
      <c r="J559" s="508" t="s">
        <v>2019</v>
      </c>
      <c r="K559" s="82"/>
      <c r="L559" s="508"/>
      <c r="M559" s="374"/>
      <c r="N559" s="508"/>
      <c r="O559" s="172"/>
      <c r="P559" s="374"/>
      <c r="Q559" s="559"/>
      <c r="R559" s="301"/>
    </row>
    <row r="560" spans="1:18" ht="68.25" customHeight="1">
      <c r="A560" s="615" t="s">
        <v>1059</v>
      </c>
      <c r="B560" s="286" t="s">
        <v>1633</v>
      </c>
      <c r="C560" s="786" t="s">
        <v>2181</v>
      </c>
      <c r="D560" s="923"/>
      <c r="E560" s="659" t="s">
        <v>2150</v>
      </c>
      <c r="F560" s="832" t="s">
        <v>2019</v>
      </c>
      <c r="G560" s="165"/>
      <c r="H560" s="814" t="s">
        <v>2388</v>
      </c>
      <c r="I560" s="671" t="s">
        <v>2384</v>
      </c>
      <c r="J560" s="508" t="s">
        <v>2019</v>
      </c>
      <c r="K560" s="114"/>
      <c r="L560" s="508"/>
      <c r="M560" s="374"/>
      <c r="N560" s="508"/>
      <c r="O560" s="172"/>
      <c r="P560" s="374"/>
      <c r="Q560" s="569"/>
      <c r="R560" s="301"/>
    </row>
    <row r="561" spans="1:18" ht="68.25" customHeight="1">
      <c r="A561" s="615" t="s">
        <v>1095</v>
      </c>
      <c r="B561" s="286" t="s">
        <v>1634</v>
      </c>
      <c r="C561" s="786" t="s">
        <v>2182</v>
      </c>
      <c r="D561" s="924"/>
      <c r="E561" s="659" t="s">
        <v>2150</v>
      </c>
      <c r="F561" s="172" t="s">
        <v>2020</v>
      </c>
      <c r="G561" s="165"/>
      <c r="H561" s="713"/>
      <c r="I561" s="827"/>
      <c r="J561" s="508" t="s">
        <v>2020</v>
      </c>
      <c r="K561" s="111"/>
      <c r="L561" s="508"/>
      <c r="M561" s="374"/>
      <c r="N561" s="508"/>
      <c r="O561" s="172"/>
      <c r="P561" s="374"/>
      <c r="Q561" s="533"/>
      <c r="R561" s="301"/>
    </row>
    <row r="562" spans="1:18" ht="45" customHeight="1">
      <c r="A562" s="608" t="s">
        <v>390</v>
      </c>
      <c r="B562" s="264" t="s">
        <v>1236</v>
      </c>
      <c r="C562" s="289"/>
      <c r="D562" s="294"/>
      <c r="E562" s="833"/>
      <c r="F562" s="315"/>
      <c r="G562" s="392">
        <f>IF(OR(F562="NA/SC",COUNTIF(F563:F570,"NA/SC")&gt;=2)=TRUE,"NA/SC",IF(AND(F563="",F564="",F565="",F566="",F567="",F568="",F569="",F570="")=TRUE,"",IF(COUNTIF(F563:F570,"sim")=8,4,IF(AND(COUNTIF(F563:F570,"NA/SC")=1,COUNTIF(F563:F570,"SIM")=7)=TRUE,4,IF(COUNTIF(F563:F570,"sim")&gt;=6,3,IF(COUNTIF(F563:F570,"sim")&gt;=4,2,IF(COUNTIF(F563:F570,"sim")&gt;=2,1,0)))))))</f>
        <v>3</v>
      </c>
      <c r="H562" s="494"/>
      <c r="I562" s="323"/>
      <c r="J562" s="521"/>
      <c r="K562" s="98"/>
      <c r="L562" s="521"/>
      <c r="M562" s="372" t="str">
        <f>IF(OR(L562="NA/SC",COUNTIF(L563:L570,"NA/SC")&gt;=2)=TRUE,"NA/SC",IF(AND(L563="",L564="",L565="",L566="",L567="",L568="",L569="",L570="")=TRUE,"",IF(COUNTIF(L563:L570,"sim")=8,4,IF(AND(COUNTIF(L563:L570,"NA/SC")=1,COUNTIF(L563:L570,"SIM")=7)=TRUE,4,IF(COUNTIF(L563:L570,"sim")&gt;=6,3,IF(COUNTIF(L563:L570,"sim")&gt;=4,2,IF(COUNTIF(L563:L570,"sim")&gt;=2,1,0)))))))</f>
        <v/>
      </c>
      <c r="N562" s="521"/>
      <c r="O562" s="315"/>
      <c r="P562" s="372" t="str">
        <f>IF(OR(N562="NA/SC",COUNTIF(N563:N570,"NA/SC")&gt;=2)=TRUE,"NA/SC",IF(AND(N563="",N564="",N565="",N566="",N567="",N568="",N569="",N570="")=TRUE,"",IF(COUNTIF(N563:N570,"sim")=8,4,IF(AND(COUNTIF(N563:N570,"NA/SC")=1,COUNTIF(N563:N570,"SIM")=7)=TRUE,4,IF(COUNTIF(N563:N570,"sim")&gt;=6,3,IF(COUNTIF(N563:N570,"sim")&gt;=4,2,IF(COUNTIF(N563:N570,"sim")&gt;=2,1,0)))))))</f>
        <v/>
      </c>
      <c r="Q562" s="593"/>
      <c r="R562" s="535"/>
    </row>
    <row r="563" spans="1:18" ht="100.5" customHeight="1">
      <c r="A563" s="615" t="s">
        <v>1060</v>
      </c>
      <c r="B563" s="286" t="s">
        <v>1096</v>
      </c>
      <c r="C563" s="786" t="s">
        <v>2183</v>
      </c>
      <c r="D563" s="922" t="s">
        <v>1881</v>
      </c>
      <c r="E563" s="659" t="s">
        <v>2150</v>
      </c>
      <c r="F563" s="830" t="s">
        <v>2019</v>
      </c>
      <c r="G563" s="147"/>
      <c r="H563" s="814" t="s">
        <v>2386</v>
      </c>
      <c r="I563" s="671" t="s">
        <v>2384</v>
      </c>
      <c r="J563" s="830" t="s">
        <v>2019</v>
      </c>
      <c r="K563" s="114"/>
      <c r="L563" s="508"/>
      <c r="M563" s="355"/>
      <c r="N563" s="508"/>
      <c r="O563" s="172"/>
      <c r="P563" s="355"/>
      <c r="Q563" s="569"/>
      <c r="R563" s="301"/>
    </row>
    <row r="564" spans="1:18" ht="86.25" customHeight="1">
      <c r="A564" s="615" t="s">
        <v>1061</v>
      </c>
      <c r="B564" s="286" t="s">
        <v>1097</v>
      </c>
      <c r="C564" s="786" t="s">
        <v>2182</v>
      </c>
      <c r="D564" s="923"/>
      <c r="E564" s="659" t="s">
        <v>2150</v>
      </c>
      <c r="F564" s="830" t="s">
        <v>2019</v>
      </c>
      <c r="G564" s="165"/>
      <c r="H564" s="814" t="s">
        <v>2386</v>
      </c>
      <c r="I564" s="671" t="s">
        <v>2384</v>
      </c>
      <c r="J564" s="830" t="s">
        <v>2019</v>
      </c>
      <c r="K564" s="114"/>
      <c r="L564" s="508"/>
      <c r="M564" s="374"/>
      <c r="N564" s="508"/>
      <c r="O564" s="172"/>
      <c r="P564" s="374"/>
      <c r="Q564" s="569"/>
      <c r="R564" s="301"/>
    </row>
    <row r="565" spans="1:18" ht="86.25" customHeight="1">
      <c r="A565" s="615" t="s">
        <v>1062</v>
      </c>
      <c r="B565" s="286" t="s">
        <v>1099</v>
      </c>
      <c r="C565" s="786" t="s">
        <v>2181</v>
      </c>
      <c r="D565" s="923"/>
      <c r="E565" s="659" t="s">
        <v>2150</v>
      </c>
      <c r="F565" s="830" t="s">
        <v>2019</v>
      </c>
      <c r="G565" s="165"/>
      <c r="H565" s="814" t="s">
        <v>2386</v>
      </c>
      <c r="I565" s="671" t="s">
        <v>2384</v>
      </c>
      <c r="J565" s="830" t="s">
        <v>2019</v>
      </c>
      <c r="K565" s="114"/>
      <c r="L565" s="508"/>
      <c r="M565" s="374"/>
      <c r="N565" s="508"/>
      <c r="O565" s="172"/>
      <c r="P565" s="374"/>
      <c r="Q565" s="569"/>
      <c r="R565" s="301"/>
    </row>
    <row r="566" spans="1:18" ht="86.25" customHeight="1">
      <c r="A566" s="615" t="s">
        <v>1063</v>
      </c>
      <c r="B566" s="286" t="s">
        <v>1098</v>
      </c>
      <c r="C566" s="786" t="s">
        <v>2182</v>
      </c>
      <c r="D566" s="923"/>
      <c r="E566" s="659" t="s">
        <v>2150</v>
      </c>
      <c r="F566" s="830" t="s">
        <v>2019</v>
      </c>
      <c r="G566" s="165"/>
      <c r="H566" s="814" t="s">
        <v>2386</v>
      </c>
      <c r="I566" s="671" t="s">
        <v>2384</v>
      </c>
      <c r="J566" s="830" t="s">
        <v>2019</v>
      </c>
      <c r="K566" s="114"/>
      <c r="L566" s="508"/>
      <c r="M566" s="374"/>
      <c r="N566" s="508"/>
      <c r="O566" s="172"/>
      <c r="P566" s="374"/>
      <c r="Q566" s="569"/>
      <c r="R566" s="301"/>
    </row>
    <row r="567" spans="1:18" ht="86.25" customHeight="1">
      <c r="A567" s="615" t="s">
        <v>1064</v>
      </c>
      <c r="B567" s="286" t="s">
        <v>1100</v>
      </c>
      <c r="C567" s="786" t="s">
        <v>2184</v>
      </c>
      <c r="D567" s="923"/>
      <c r="E567" s="659" t="s">
        <v>2150</v>
      </c>
      <c r="F567" s="830" t="s">
        <v>2019</v>
      </c>
      <c r="G567" s="165"/>
      <c r="H567" s="814" t="s">
        <v>2386</v>
      </c>
      <c r="I567" s="671" t="s">
        <v>2384</v>
      </c>
      <c r="J567" s="830" t="s">
        <v>2019</v>
      </c>
      <c r="K567" s="114"/>
      <c r="L567" s="508"/>
      <c r="M567" s="374"/>
      <c r="N567" s="508"/>
      <c r="O567" s="172"/>
      <c r="P567" s="374"/>
      <c r="Q567" s="569"/>
      <c r="R567" s="301"/>
    </row>
    <row r="568" spans="1:18" ht="86.25" customHeight="1">
      <c r="A568" s="615" t="s">
        <v>1065</v>
      </c>
      <c r="B568" s="286" t="s">
        <v>1143</v>
      </c>
      <c r="C568" s="786" t="s">
        <v>2182</v>
      </c>
      <c r="D568" s="923"/>
      <c r="E568" s="659" t="s">
        <v>2150</v>
      </c>
      <c r="F568" s="830" t="s">
        <v>2019</v>
      </c>
      <c r="G568" s="165"/>
      <c r="H568" s="814" t="s">
        <v>2386</v>
      </c>
      <c r="I568" s="671" t="s">
        <v>2384</v>
      </c>
      <c r="J568" s="508" t="s">
        <v>2019</v>
      </c>
      <c r="K568" s="114"/>
      <c r="L568" s="508"/>
      <c r="M568" s="374"/>
      <c r="N568" s="508"/>
      <c r="O568" s="172"/>
      <c r="P568" s="374"/>
      <c r="Q568" s="569"/>
      <c r="R568" s="301"/>
    </row>
    <row r="569" spans="1:18" ht="174" customHeight="1">
      <c r="A569" s="615" t="s">
        <v>690</v>
      </c>
      <c r="B569" s="286" t="s">
        <v>1101</v>
      </c>
      <c r="C569" s="786" t="s">
        <v>2181</v>
      </c>
      <c r="D569" s="923"/>
      <c r="E569" s="659" t="s">
        <v>2150</v>
      </c>
      <c r="F569" s="830" t="s">
        <v>2020</v>
      </c>
      <c r="G569" s="165"/>
      <c r="H569" s="814"/>
      <c r="I569" s="849" t="s">
        <v>2389</v>
      </c>
      <c r="J569" s="508" t="s">
        <v>2020</v>
      </c>
      <c r="K569" s="114"/>
      <c r="L569" s="508"/>
      <c r="M569" s="374"/>
      <c r="N569" s="508"/>
      <c r="O569" s="172"/>
      <c r="P569" s="374"/>
      <c r="Q569" s="569"/>
      <c r="R569" s="301"/>
    </row>
    <row r="570" spans="1:18" ht="86.25" customHeight="1">
      <c r="A570" s="615" t="s">
        <v>691</v>
      </c>
      <c r="B570" s="286" t="s">
        <v>1635</v>
      </c>
      <c r="C570" s="786" t="s">
        <v>2181</v>
      </c>
      <c r="D570" s="924"/>
      <c r="E570" s="659" t="s">
        <v>2150</v>
      </c>
      <c r="F570" s="830" t="s">
        <v>2019</v>
      </c>
      <c r="G570" s="165"/>
      <c r="H570" s="814" t="s">
        <v>2386</v>
      </c>
      <c r="I570" s="671" t="s">
        <v>2384</v>
      </c>
      <c r="J570" s="508" t="s">
        <v>2019</v>
      </c>
      <c r="K570" s="114"/>
      <c r="L570" s="508"/>
      <c r="M570" s="374"/>
      <c r="N570" s="508"/>
      <c r="O570" s="172"/>
      <c r="P570" s="374"/>
      <c r="Q570" s="569"/>
      <c r="R570" s="301"/>
    </row>
    <row r="571" spans="1:18" ht="45" customHeight="1">
      <c r="A571" s="608" t="s">
        <v>391</v>
      </c>
      <c r="B571" s="264" t="s">
        <v>1237</v>
      </c>
      <c r="C571" s="289"/>
      <c r="D571" s="294"/>
      <c r="E571" s="833"/>
      <c r="F571" s="315"/>
      <c r="G571" s="392">
        <f>IF(OR(F571="NA/SC",COUNTIF(F572:F576,"NA/SC")&gt;=2)=TRUE,"NA/SC",IF(AND(F572="",F573="",F574="",F575="",F576="")=TRUE,"",IF(COUNTIF(F572:F576,"sim")=5,4,IF(AND(COUNTIF(F572:F576,"NA/SC")=1,COUNTIF(F572:F576,"SIM")=4)=TRUE,4,IF(COUNTIF(F572:F576,"sim")&gt;=4,3,IF(COUNTIF(F572:F576,"sim")&gt;=3,2,IF(COUNTIF(F572:F576,"sim")&gt;=2,1,0)))))))</f>
        <v>4</v>
      </c>
      <c r="H571" s="494"/>
      <c r="I571" s="341"/>
      <c r="J571" s="521"/>
      <c r="K571" s="130"/>
      <c r="L571" s="521"/>
      <c r="M571" s="372" t="str">
        <f>IF(OR(L571="NA/SC",COUNTIF(L572:L576,"NA/SC")&gt;=2)=TRUE,"NA/SC",IF(AND(L572="",L573="",L574="",L575="",L576="")=TRUE,"",IF(COUNTIF(L572:L576,"sim")=5,4,IF(AND(COUNTIF(L572:L576,"NA/SC")=1,COUNTIF(L572:L576,"SIM")=4)=TRUE,4,IF(COUNTIF(L572:L576,"sim")&gt;=4,3,IF(COUNTIF(L572:L576,"sim")&gt;=3,2,IF(COUNTIF(L572:L576,"sim")&gt;=2,1,0)))))))</f>
        <v/>
      </c>
      <c r="N571" s="521"/>
      <c r="O571" s="315"/>
      <c r="P571" s="372" t="str">
        <f>IF(OR(N571="NA/SC",COUNTIF(N572:N576,"NA/SC")&gt;=2)=TRUE,"NA/SC",IF(AND(N572="",N573="",N574="",N575="",N576="")=TRUE,"",IF(COUNTIF(N572:N576,"sim")=5,4,IF(AND(COUNTIF(N572:N576,"NA/SC")=1,COUNTIF(N572:N576,"SIM")=4)=TRUE,4,IF(COUNTIF(N572:N576,"sim")&gt;=4,3,IF(COUNTIF(N572:N576,"sim")&gt;=3,2,IF(COUNTIF(N572:N576,"sim")&gt;=2,1,0)))))))</f>
        <v/>
      </c>
      <c r="Q571" s="534"/>
      <c r="R571" s="592"/>
    </row>
    <row r="572" spans="1:18" ht="86.25" customHeight="1">
      <c r="A572" s="615" t="s">
        <v>1066</v>
      </c>
      <c r="B572" s="286" t="s">
        <v>1102</v>
      </c>
      <c r="C572" s="786" t="s">
        <v>2181</v>
      </c>
      <c r="D572" s="922" t="s">
        <v>1882</v>
      </c>
      <c r="E572" s="659" t="s">
        <v>2150</v>
      </c>
      <c r="F572" s="830" t="s">
        <v>2019</v>
      </c>
      <c r="G572" s="148"/>
      <c r="H572" s="814" t="s">
        <v>2386</v>
      </c>
      <c r="I572" s="671" t="s">
        <v>2384</v>
      </c>
      <c r="J572" s="830" t="s">
        <v>2019</v>
      </c>
      <c r="K572" s="116"/>
      <c r="L572" s="508"/>
      <c r="M572" s="356"/>
      <c r="N572" s="508"/>
      <c r="O572" s="172"/>
      <c r="P572" s="356"/>
      <c r="Q572" s="571"/>
      <c r="R572" s="594"/>
    </row>
    <row r="573" spans="1:18" ht="86.25" customHeight="1">
      <c r="A573" s="615" t="s">
        <v>1067</v>
      </c>
      <c r="B573" s="286" t="s">
        <v>1103</v>
      </c>
      <c r="C573" s="786" t="s">
        <v>2181</v>
      </c>
      <c r="D573" s="923"/>
      <c r="E573" s="659" t="s">
        <v>2150</v>
      </c>
      <c r="F573" s="830" t="s">
        <v>2019</v>
      </c>
      <c r="G573" s="165"/>
      <c r="H573" s="814" t="s">
        <v>2386</v>
      </c>
      <c r="I573" s="671" t="s">
        <v>2384</v>
      </c>
      <c r="J573" s="830" t="s">
        <v>2019</v>
      </c>
      <c r="K573" s="114"/>
      <c r="L573" s="508"/>
      <c r="M573" s="374"/>
      <c r="N573" s="508"/>
      <c r="O573" s="172"/>
      <c r="P573" s="374"/>
      <c r="Q573" s="569"/>
      <c r="R573" s="301"/>
    </row>
    <row r="574" spans="1:18" ht="86.25" customHeight="1">
      <c r="A574" s="615" t="s">
        <v>1068</v>
      </c>
      <c r="B574" s="286" t="s">
        <v>1104</v>
      </c>
      <c r="C574" s="786" t="s">
        <v>2181</v>
      </c>
      <c r="D574" s="923"/>
      <c r="E574" s="659" t="s">
        <v>2150</v>
      </c>
      <c r="F574" s="830" t="s">
        <v>2019</v>
      </c>
      <c r="G574" s="165"/>
      <c r="H574" s="814" t="s">
        <v>2386</v>
      </c>
      <c r="I574" s="671" t="s">
        <v>2384</v>
      </c>
      <c r="J574" s="830" t="s">
        <v>2019</v>
      </c>
      <c r="K574" s="114"/>
      <c r="L574" s="508"/>
      <c r="M574" s="374"/>
      <c r="N574" s="508"/>
      <c r="O574" s="172"/>
      <c r="P574" s="374"/>
      <c r="Q574" s="569"/>
      <c r="R574" s="301"/>
    </row>
    <row r="575" spans="1:18" ht="86.25" customHeight="1">
      <c r="A575" s="615" t="s">
        <v>1069</v>
      </c>
      <c r="B575" s="286" t="s">
        <v>1105</v>
      </c>
      <c r="C575" s="786" t="s">
        <v>2181</v>
      </c>
      <c r="D575" s="923"/>
      <c r="E575" s="659" t="s">
        <v>2150</v>
      </c>
      <c r="F575" s="830" t="s">
        <v>2019</v>
      </c>
      <c r="G575" s="165"/>
      <c r="H575" s="814" t="s">
        <v>2386</v>
      </c>
      <c r="I575" s="671" t="s">
        <v>2384</v>
      </c>
      <c r="J575" s="830" t="s">
        <v>2019</v>
      </c>
      <c r="K575" s="114"/>
      <c r="L575" s="508"/>
      <c r="M575" s="374"/>
      <c r="N575" s="508"/>
      <c r="O575" s="172"/>
      <c r="P575" s="374"/>
      <c r="Q575" s="569"/>
      <c r="R575" s="301"/>
    </row>
    <row r="576" spans="1:18" ht="86.25" customHeight="1">
      <c r="A576" s="615" t="s">
        <v>1070</v>
      </c>
      <c r="B576" s="286" t="s">
        <v>1671</v>
      </c>
      <c r="C576" s="786" t="s">
        <v>2182</v>
      </c>
      <c r="D576" s="924"/>
      <c r="E576" s="659" t="s">
        <v>2150</v>
      </c>
      <c r="F576" s="830" t="s">
        <v>2019</v>
      </c>
      <c r="G576" s="165"/>
      <c r="H576" s="814" t="s">
        <v>2386</v>
      </c>
      <c r="I576" s="671" t="s">
        <v>2384</v>
      </c>
      <c r="J576" s="830" t="s">
        <v>2019</v>
      </c>
      <c r="K576" s="114"/>
      <c r="L576" s="508"/>
      <c r="M576" s="374"/>
      <c r="N576" s="508"/>
      <c r="O576" s="172"/>
      <c r="P576" s="374"/>
      <c r="Q576" s="569"/>
      <c r="R576" s="301"/>
    </row>
    <row r="577" spans="1:18" ht="67.5" customHeight="1">
      <c r="A577" s="607" t="s">
        <v>327</v>
      </c>
      <c r="B577" s="260" t="s">
        <v>1106</v>
      </c>
      <c r="C577" s="781"/>
      <c r="D577" s="269"/>
      <c r="E577" s="652"/>
      <c r="F577" s="170"/>
      <c r="G577" s="145">
        <f>IF(F577="NA/SC","NÃO AVALIADO",IF(OR(AND(G579="NA/SC",G592="NA/SC")=TRUE,AND(G579="NA/SC",G598="NA/SC")=TRUE,AND(G579="NA/SC",G607="NA/SC")=TRUE,AND(G592="NA/SC",G598="NA/SC",AND(G592="NA/SC",G607="NA/SC")=TRUE,AND(G598="NA/SC",G607="NA/SC")=TRUE)=TRUE)=TRUE,"NÃO AVALIADO",IF(AND(G579="",G592="",G598="",G607="")=TRUE,"",IF(AVERAGE(G579,G592,G598,G607)-INT(AVERAGE(G579,G592,G598,G607))&lt;=0.5,INT(AVERAGE(G579,G592,G598,G607)),INT(AVERAGE(G579,G592,G598,G607))+1))))</f>
        <v>1</v>
      </c>
      <c r="H577" s="684"/>
      <c r="I577" s="858"/>
      <c r="J577" s="505"/>
      <c r="K577" s="117"/>
      <c r="L577" s="505"/>
      <c r="M577" s="351" t="str">
        <f>IF(L577="NA/SC","NÃO AVALIADO",IF(OR(AND(M579="NA/SC",M592="NA/SC")=TRUE,AND(M579="NA/SC",M598="NA/SC")=TRUE,AND(M579="NA/SC",M607="NA/SC")=TRUE,AND(M592="NA/SC",M598="NA/SC",AND(M592="NA/SC",M607="NA/SC")=TRUE,AND(M598="NA/SC",M607="NA/SC")=TRUE)=TRUE)=TRUE,"NÃO AVALIADO",IF(AND(M579="",M592="",M598="",M607="")=TRUE,"",IF(AVERAGE(M579,M592,M598,M607)-INT(AVERAGE(M579,M592,M598,M607))&lt;=0.5,INT(AVERAGE(M579,M592,M598,M607)),INT(AVERAGE(M579,M592,M598,M607))+1))))</f>
        <v/>
      </c>
      <c r="N577" s="505"/>
      <c r="O577" s="170"/>
      <c r="P577" s="351" t="str">
        <f>IF(N577="NA/SC","NÃO AVALIADO",IF(OR(AND(P579="NA/SC",P592="NA/SC")=TRUE,AND(P579="NA/SC",P598="NA/SC")=TRUE,AND(P579="NA/SC",P607="NA/SC")=TRUE,AND(P592="NA/SC",P598="NA/SC",AND(P592="NA/SC",P607="NA/SC")=TRUE,AND(P598="NA/SC",P607="NA/SC")=TRUE)=TRUE)=TRUE,"NÃO AVALIADO",IF(AND(P579="",P592="",P598="",P607="")=TRUE,"",IF(AVERAGE(P579,P592,P598,P607)-INT(AVERAGE(P579,P592,P598,P607))&lt;=0.5,INT(AVERAGE(P579,P592,P598,P607)),INT(AVERAGE(P579,P592,P598,P607))+1))))</f>
        <v/>
      </c>
      <c r="Q577" s="531"/>
      <c r="R577" s="532" t="s">
        <v>1034</v>
      </c>
    </row>
    <row r="578" spans="1:18" ht="21">
      <c r="A578" s="605" t="s">
        <v>85</v>
      </c>
      <c r="B578" s="270" t="s">
        <v>86</v>
      </c>
      <c r="C578" s="292"/>
      <c r="D578" s="293"/>
      <c r="E578" s="640"/>
      <c r="F578" s="172"/>
      <c r="G578" s="146"/>
      <c r="H578" s="493"/>
      <c r="I578" s="342"/>
      <c r="J578" s="508"/>
      <c r="K578" s="131"/>
      <c r="L578" s="508"/>
      <c r="M578" s="358"/>
      <c r="N578" s="508"/>
      <c r="O578" s="172"/>
      <c r="P578" s="358"/>
      <c r="Q578" s="569"/>
      <c r="R578" s="301"/>
    </row>
    <row r="579" spans="1:18" ht="45" customHeight="1">
      <c r="A579" s="608" t="s">
        <v>364</v>
      </c>
      <c r="B579" s="264" t="s">
        <v>1238</v>
      </c>
      <c r="C579" s="289"/>
      <c r="D579" s="294"/>
      <c r="E579" s="651"/>
      <c r="F579" s="315"/>
      <c r="G579" s="392">
        <f>IF(OR(F579="NA/SC",COUNTIF(F580:F591,"NA/SC")&gt;=2)=TRUE,"NA/SC",IF(AND(F580="",F581="",F582="",F583="",F584="",F585="",F586="",F587="",F588="",F589="",F590="",F591="")=TRUE,"",IF(COUNTIF(F580:F591,"sim")=12,4,IF(AND(COUNTIF(F580:F591,"NA/SC")=1,COUNTIF(F580:F591,"SIM")=11)=TRUE,4,IF(COUNTIF(F580:F591,"sim")&gt;=9,3,IF(COUNTIF(F580:F591,"sim")&gt;=6,2,IF(COUNTIF(F580:F591,"sim")&gt;=3,1,0)))))))</f>
        <v>1</v>
      </c>
      <c r="H579" s="494"/>
      <c r="I579" s="341"/>
      <c r="J579" s="521"/>
      <c r="K579" s="130"/>
      <c r="L579" s="521"/>
      <c r="M579" s="372" t="str">
        <f>IF(OR(L579="NA/SC",COUNTIF(L580:L591,"NA/SC")&gt;=2)=TRUE,"NA/SC",IF(AND(L580="",L581="",L582="",L583="",L584="",L585="",L586="",L587="",L588="",L589="",L590="",L591="")=TRUE,"",IF(COUNTIF(L580:L591,"sim")=12,4,IF(AND(COUNTIF(L580:L591,"NA/SC")=1,COUNTIF(L580:L591,"SIM")=11)=TRUE,4,IF(COUNTIF(L580:L591,"sim")&gt;=9,3,IF(COUNTIF(L580:L591,"sim")&gt;=6,2,IF(COUNTIF(L580:L591,"sim")&gt;=3,1,0)))))))</f>
        <v/>
      </c>
      <c r="N579" s="521"/>
      <c r="O579" s="315"/>
      <c r="P579" s="372" t="str">
        <f>IF(OR(N579="NA/SC",COUNTIF(N580:N591,"NA/SC")&gt;=2)=TRUE,"NA/SC",IF(AND(N580="",N581="",N582="",N583="",N584="",N585="",N586="",N587="",N588="",N589="",N590="",N591="")=TRUE,"",IF(COUNTIF(N580:N591,"sim")=12,4,IF(AND(COUNTIF(N580:N591,"NA/SC")=1,COUNTIF(N580:N591,"SIM")=11)=TRUE,4,IF(COUNTIF(N580:N591,"sim")&gt;=9,3,IF(COUNTIF(N580:N591,"sim")&gt;=6,2,IF(COUNTIF(N580:N591,"sim")&gt;=3,1,0)))))))</f>
        <v/>
      </c>
      <c r="Q579" s="534"/>
      <c r="R579" s="592"/>
    </row>
    <row r="580" spans="1:18" ht="86.25" customHeight="1">
      <c r="A580" s="605" t="s">
        <v>1073</v>
      </c>
      <c r="B580" s="286" t="s">
        <v>1636</v>
      </c>
      <c r="C580" s="292" t="s">
        <v>1144</v>
      </c>
      <c r="D580" s="918" t="s">
        <v>1883</v>
      </c>
      <c r="E580" s="628" t="s">
        <v>2150</v>
      </c>
      <c r="F580" s="830" t="s">
        <v>2020</v>
      </c>
      <c r="G580" s="147"/>
      <c r="H580" s="493"/>
      <c r="I580" s="335"/>
      <c r="J580" s="508" t="s">
        <v>2020</v>
      </c>
      <c r="K580" s="116"/>
      <c r="L580" s="508"/>
      <c r="M580" s="355"/>
      <c r="N580" s="508"/>
      <c r="O580" s="172"/>
      <c r="P580" s="355"/>
      <c r="Q580" s="571"/>
      <c r="R580" s="594"/>
    </row>
    <row r="581" spans="1:18" ht="195.75" customHeight="1">
      <c r="A581" s="605" t="s">
        <v>1074</v>
      </c>
      <c r="B581" s="286" t="s">
        <v>1637</v>
      </c>
      <c r="C581" s="785" t="s">
        <v>1145</v>
      </c>
      <c r="D581" s="925"/>
      <c r="E581" s="628" t="s">
        <v>2150</v>
      </c>
      <c r="F581" s="830" t="s">
        <v>2019</v>
      </c>
      <c r="G581" s="157"/>
      <c r="H581" s="849" t="s">
        <v>2390</v>
      </c>
      <c r="I581" s="671" t="s">
        <v>2395</v>
      </c>
      <c r="J581" s="508" t="s">
        <v>2019</v>
      </c>
      <c r="K581" s="114"/>
      <c r="L581" s="508"/>
      <c r="M581" s="358"/>
      <c r="N581" s="508"/>
      <c r="O581" s="172"/>
      <c r="P581" s="358"/>
      <c r="Q581" s="569"/>
      <c r="R581" s="301"/>
    </row>
    <row r="582" spans="1:18" ht="86.25" customHeight="1">
      <c r="A582" s="605" t="s">
        <v>1075</v>
      </c>
      <c r="B582" s="286" t="s">
        <v>1638</v>
      </c>
      <c r="C582" s="292" t="s">
        <v>1146</v>
      </c>
      <c r="D582" s="925"/>
      <c r="E582" s="628" t="s">
        <v>2150</v>
      </c>
      <c r="F582" s="830" t="s">
        <v>2020</v>
      </c>
      <c r="G582" s="146"/>
      <c r="H582" s="814"/>
      <c r="I582" s="333"/>
      <c r="J582" s="508" t="s">
        <v>2020</v>
      </c>
      <c r="K582" s="114"/>
      <c r="L582" s="508"/>
      <c r="M582" s="358"/>
      <c r="N582" s="508"/>
      <c r="O582" s="172"/>
      <c r="P582" s="358"/>
      <c r="Q582" s="569"/>
      <c r="R582" s="301"/>
    </row>
    <row r="583" spans="1:18" ht="86.25" customHeight="1">
      <c r="A583" s="605" t="s">
        <v>1076</v>
      </c>
      <c r="B583" s="286" t="s">
        <v>1639</v>
      </c>
      <c r="C583" s="292" t="s">
        <v>1355</v>
      </c>
      <c r="D583" s="925"/>
      <c r="E583" s="628" t="s">
        <v>2150</v>
      </c>
      <c r="F583" s="830" t="s">
        <v>2020</v>
      </c>
      <c r="G583" s="146"/>
      <c r="H583" s="814"/>
      <c r="I583" s="333"/>
      <c r="J583" s="508" t="s">
        <v>2020</v>
      </c>
      <c r="K583" s="114"/>
      <c r="L583" s="508"/>
      <c r="M583" s="358"/>
      <c r="N583" s="508"/>
      <c r="O583" s="172"/>
      <c r="P583" s="358"/>
      <c r="Q583" s="569"/>
      <c r="R583" s="301"/>
    </row>
    <row r="584" spans="1:18" ht="86.25" customHeight="1">
      <c r="A584" s="605" t="s">
        <v>1077</v>
      </c>
      <c r="B584" s="286" t="s">
        <v>1670</v>
      </c>
      <c r="C584" s="292" t="s">
        <v>1356</v>
      </c>
      <c r="D584" s="925"/>
      <c r="E584" s="628" t="s">
        <v>2150</v>
      </c>
      <c r="F584" s="830" t="s">
        <v>2019</v>
      </c>
      <c r="G584" s="146"/>
      <c r="H584" s="814" t="s">
        <v>2391</v>
      </c>
      <c r="I584" s="671" t="s">
        <v>2395</v>
      </c>
      <c r="J584" s="508" t="s">
        <v>2019</v>
      </c>
      <c r="K584" s="114"/>
      <c r="L584" s="508"/>
      <c r="M584" s="358"/>
      <c r="N584" s="508"/>
      <c r="O584" s="172"/>
      <c r="P584" s="358"/>
      <c r="Q584" s="569"/>
      <c r="R584" s="301"/>
    </row>
    <row r="585" spans="1:18" ht="86.25" customHeight="1">
      <c r="A585" s="605" t="s">
        <v>692</v>
      </c>
      <c r="B585" s="286" t="s">
        <v>1669</v>
      </c>
      <c r="C585" s="292" t="s">
        <v>1147</v>
      </c>
      <c r="D585" s="925"/>
      <c r="E585" s="628" t="s">
        <v>2150</v>
      </c>
      <c r="F585" s="830" t="s">
        <v>2019</v>
      </c>
      <c r="G585" s="146"/>
      <c r="H585" s="814" t="s">
        <v>2392</v>
      </c>
      <c r="I585" s="671" t="s">
        <v>2395</v>
      </c>
      <c r="J585" s="508" t="s">
        <v>2019</v>
      </c>
      <c r="K585" s="114"/>
      <c r="L585" s="508"/>
      <c r="M585" s="358"/>
      <c r="N585" s="508"/>
      <c r="O585" s="172"/>
      <c r="P585" s="358"/>
      <c r="Q585" s="569"/>
      <c r="R585" s="301"/>
    </row>
    <row r="586" spans="1:18" ht="86.25" customHeight="1">
      <c r="A586" s="605" t="s">
        <v>693</v>
      </c>
      <c r="B586" s="286" t="s">
        <v>1668</v>
      </c>
      <c r="C586" s="292" t="s">
        <v>1148</v>
      </c>
      <c r="D586" s="925"/>
      <c r="E586" s="628" t="s">
        <v>2150</v>
      </c>
      <c r="F586" s="830" t="s">
        <v>2020</v>
      </c>
      <c r="G586" s="146"/>
      <c r="H586" s="814"/>
      <c r="I586" s="849" t="s">
        <v>2504</v>
      </c>
      <c r="J586" s="508" t="s">
        <v>2020</v>
      </c>
      <c r="K586" s="114"/>
      <c r="L586" s="508"/>
      <c r="M586" s="358"/>
      <c r="N586" s="508"/>
      <c r="O586" s="172"/>
      <c r="P586" s="358"/>
      <c r="Q586" s="569"/>
      <c r="R586" s="301"/>
    </row>
    <row r="587" spans="1:18" ht="86.25" customHeight="1">
      <c r="A587" s="605" t="s">
        <v>694</v>
      </c>
      <c r="B587" s="286" t="s">
        <v>1667</v>
      </c>
      <c r="C587" s="292" t="s">
        <v>1357</v>
      </c>
      <c r="D587" s="925"/>
      <c r="E587" s="628" t="s">
        <v>2150</v>
      </c>
      <c r="F587" s="830" t="s">
        <v>2020</v>
      </c>
      <c r="G587" s="146"/>
      <c r="H587" s="814"/>
      <c r="I587" s="849" t="s">
        <v>2504</v>
      </c>
      <c r="J587" s="508" t="s">
        <v>2020</v>
      </c>
      <c r="K587" s="114"/>
      <c r="L587" s="508"/>
      <c r="M587" s="358"/>
      <c r="N587" s="508"/>
      <c r="O587" s="172"/>
      <c r="P587" s="358"/>
      <c r="Q587" s="569"/>
      <c r="R587" s="301"/>
    </row>
    <row r="588" spans="1:18" ht="159.75" customHeight="1">
      <c r="A588" s="605" t="s">
        <v>695</v>
      </c>
      <c r="B588" s="286" t="s">
        <v>1666</v>
      </c>
      <c r="C588" s="292" t="s">
        <v>1358</v>
      </c>
      <c r="D588" s="925"/>
      <c r="E588" s="628" t="s">
        <v>2150</v>
      </c>
      <c r="F588" s="832" t="s">
        <v>2020</v>
      </c>
      <c r="G588" s="146"/>
      <c r="H588" s="814"/>
      <c r="I588" s="849" t="s">
        <v>2394</v>
      </c>
      <c r="J588" s="508" t="s">
        <v>2020</v>
      </c>
      <c r="K588" s="114"/>
      <c r="L588" s="508"/>
      <c r="M588" s="358"/>
      <c r="N588" s="508"/>
      <c r="O588" s="172"/>
      <c r="P588" s="358"/>
      <c r="Q588" s="569"/>
      <c r="R588" s="301"/>
    </row>
    <row r="589" spans="1:18" ht="86.25" customHeight="1">
      <c r="A589" s="605" t="s">
        <v>1109</v>
      </c>
      <c r="B589" s="286" t="s">
        <v>1665</v>
      </c>
      <c r="C589" s="292" t="s">
        <v>1359</v>
      </c>
      <c r="D589" s="925"/>
      <c r="E589" s="848" t="s">
        <v>2150</v>
      </c>
      <c r="F589" s="834" t="s">
        <v>2020</v>
      </c>
      <c r="G589" s="146"/>
      <c r="H589" s="493"/>
      <c r="I589" s="849" t="s">
        <v>2504</v>
      </c>
      <c r="J589" s="508" t="s">
        <v>2020</v>
      </c>
      <c r="K589" s="116"/>
      <c r="L589" s="508"/>
      <c r="M589" s="358"/>
      <c r="N589" s="508"/>
      <c r="O589" s="172"/>
      <c r="P589" s="358"/>
      <c r="Q589" s="571"/>
      <c r="R589" s="594"/>
    </row>
    <row r="590" spans="1:18" ht="86.25" customHeight="1">
      <c r="A590" s="605" t="s">
        <v>1110</v>
      </c>
      <c r="B590" s="286" t="s">
        <v>1664</v>
      </c>
      <c r="C590" s="292" t="s">
        <v>1360</v>
      </c>
      <c r="D590" s="925"/>
      <c r="E590" s="848" t="s">
        <v>2150</v>
      </c>
      <c r="F590" s="834" t="s">
        <v>2019</v>
      </c>
      <c r="G590" s="146"/>
      <c r="H590" s="814" t="s">
        <v>2393</v>
      </c>
      <c r="I590" s="671" t="s">
        <v>2395</v>
      </c>
      <c r="J590" s="508" t="s">
        <v>2019</v>
      </c>
      <c r="K590" s="114"/>
      <c r="L590" s="508"/>
      <c r="M590" s="358"/>
      <c r="N590" s="508"/>
      <c r="O590" s="172"/>
      <c r="P590" s="358"/>
      <c r="Q590" s="569"/>
      <c r="R590" s="301"/>
    </row>
    <row r="591" spans="1:18" ht="86.25" customHeight="1">
      <c r="A591" s="605" t="s">
        <v>1111</v>
      </c>
      <c r="B591" s="286" t="s">
        <v>1663</v>
      </c>
      <c r="C591" s="292" t="s">
        <v>1361</v>
      </c>
      <c r="D591" s="926"/>
      <c r="E591" s="628" t="s">
        <v>2150</v>
      </c>
      <c r="F591" s="830" t="s">
        <v>2020</v>
      </c>
      <c r="G591" s="146"/>
      <c r="H591" s="493"/>
      <c r="I591" s="333"/>
      <c r="J591" s="886" t="s">
        <v>2020</v>
      </c>
      <c r="K591" s="114"/>
      <c r="L591" s="508"/>
      <c r="M591" s="358"/>
      <c r="N591" s="508"/>
      <c r="O591" s="172"/>
      <c r="P591" s="358"/>
      <c r="Q591" s="569"/>
      <c r="R591" s="301"/>
    </row>
    <row r="592" spans="1:18" ht="45" customHeight="1">
      <c r="A592" s="608" t="s">
        <v>328</v>
      </c>
      <c r="B592" s="264" t="s">
        <v>1107</v>
      </c>
      <c r="C592" s="265"/>
      <c r="D592" s="295"/>
      <c r="E592" s="835"/>
      <c r="F592" s="315"/>
      <c r="G592" s="392">
        <f>IF(OR(F592="NA/SC",COUNTIF(F593:F597,"NA/SC")&gt;=2)=TRUE,"NA/SC",IF(AND(F593="",F594="",F595="",F596="",F597="")=TRUE,"",IF(COUNTIF(F593:F597,"sim")=5,4,IF(AND(COUNTIF(F593:F597,"NA/SC")=1,COUNTIF(F593:F597,"SIM")=4)=TRUE,4,IF(COUNTIF(F593:F597,"sim")&gt;=4,3,IF(COUNTIF(F593:F597,"sim")&gt;=2,2,IF(COUNTIF(F593:F597,"sim")&gt;=1,1,0)))))))</f>
        <v>1</v>
      </c>
      <c r="H592" s="495"/>
      <c r="I592" s="341"/>
      <c r="J592" s="521"/>
      <c r="K592" s="130"/>
      <c r="L592" s="521"/>
      <c r="M592" s="372" t="str">
        <f>IF(OR(L592="NA/SC",COUNTIF(L593:L597,"NA/SC")&gt;=2)=TRUE,"NA/SC",IF(AND(L593="",L594="",L595="",L596="",L597="")=TRUE,"",IF(COUNTIF(L593:L597,"sim")=5,4,IF(AND(COUNTIF(L593:L597,"NA/SC")=1,COUNTIF(L593:L597,"SIM")=4)=TRUE,4,IF(COUNTIF(L593:L597,"sim")&gt;=4,3,IF(COUNTIF(L593:L597,"sim")&gt;=2,2,IF(COUNTIF(L593:L597,"sim")&gt;=1,1,0)))))))</f>
        <v/>
      </c>
      <c r="N592" s="521"/>
      <c r="O592" s="315"/>
      <c r="P592" s="372" t="str">
        <f>IF(OR(N592="NA/SC",COUNTIF(N593:N597,"NA/SC")&gt;=2)=TRUE,"NA/SC",IF(AND(N593="",N594="",N595="",N596="",N597="")=TRUE,"",IF(COUNTIF(N593:N597,"sim")=5,4,IF(AND(COUNTIF(N593:N597,"NA/SC")=1,COUNTIF(N593:N597,"SIM")=4)=TRUE,4,IF(COUNTIF(N593:N597,"sim")&gt;=4,3,IF(COUNTIF(N593:N597,"sim")&gt;=2,2,IF(COUNTIF(N593:N597,"sim")&gt;=1,1,0)))))))</f>
        <v/>
      </c>
      <c r="Q592" s="534"/>
      <c r="R592" s="592"/>
    </row>
    <row r="593" spans="1:18" ht="88.5" customHeight="1">
      <c r="A593" s="605" t="s">
        <v>1078</v>
      </c>
      <c r="B593" s="286" t="s">
        <v>1662</v>
      </c>
      <c r="C593" s="292" t="s">
        <v>1362</v>
      </c>
      <c r="D593" s="918" t="s">
        <v>1814</v>
      </c>
      <c r="E593" s="628" t="s">
        <v>2150</v>
      </c>
      <c r="F593" s="830" t="s">
        <v>2020</v>
      </c>
      <c r="G593" s="148"/>
      <c r="H593" s="493"/>
      <c r="I593" s="333"/>
      <c r="J593" s="508" t="s">
        <v>2020</v>
      </c>
      <c r="K593" s="114"/>
      <c r="L593" s="508"/>
      <c r="M593" s="356"/>
      <c r="N593" s="508"/>
      <c r="O593" s="172"/>
      <c r="P593" s="356"/>
      <c r="Q593" s="569"/>
      <c r="R593" s="301"/>
    </row>
    <row r="594" spans="1:18" ht="74.25" customHeight="1">
      <c r="A594" s="605" t="s">
        <v>1079</v>
      </c>
      <c r="B594" s="286" t="s">
        <v>1661</v>
      </c>
      <c r="C594" s="292" t="s">
        <v>1363</v>
      </c>
      <c r="D594" s="925"/>
      <c r="E594" s="628" t="s">
        <v>2150</v>
      </c>
      <c r="F594" s="830" t="s">
        <v>2019</v>
      </c>
      <c r="G594" s="146"/>
      <c r="H594" s="814" t="s">
        <v>2396</v>
      </c>
      <c r="I594" s="671" t="s">
        <v>2398</v>
      </c>
      <c r="J594" s="508" t="s">
        <v>2019</v>
      </c>
      <c r="K594" s="114"/>
      <c r="L594" s="508"/>
      <c r="M594" s="358"/>
      <c r="N594" s="508"/>
      <c r="O594" s="172"/>
      <c r="P594" s="358"/>
      <c r="Q594" s="569"/>
      <c r="R594" s="301"/>
    </row>
    <row r="595" spans="1:18" ht="73.5" customHeight="1">
      <c r="A595" s="605" t="s">
        <v>1080</v>
      </c>
      <c r="B595" s="286" t="s">
        <v>1660</v>
      </c>
      <c r="C595" s="292" t="s">
        <v>1363</v>
      </c>
      <c r="D595" s="925"/>
      <c r="E595" s="628" t="s">
        <v>2150</v>
      </c>
      <c r="F595" s="832" t="s">
        <v>2020</v>
      </c>
      <c r="G595" s="146"/>
      <c r="H595" s="836"/>
      <c r="I595" s="849" t="s">
        <v>2397</v>
      </c>
      <c r="J595" s="508" t="s">
        <v>2020</v>
      </c>
      <c r="K595" s="114"/>
      <c r="L595" s="508"/>
      <c r="M595" s="358"/>
      <c r="N595" s="508"/>
      <c r="O595" s="172"/>
      <c r="P595" s="358"/>
      <c r="Q595" s="569"/>
      <c r="R595" s="594"/>
    </row>
    <row r="596" spans="1:18" ht="59.25" customHeight="1">
      <c r="A596" s="605" t="s">
        <v>1081</v>
      </c>
      <c r="B596" s="286" t="s">
        <v>1659</v>
      </c>
      <c r="C596" s="292" t="s">
        <v>1362</v>
      </c>
      <c r="D596" s="925"/>
      <c r="E596" s="628" t="s">
        <v>2150</v>
      </c>
      <c r="F596" s="830" t="s">
        <v>2020</v>
      </c>
      <c r="G596" s="146"/>
      <c r="H596" s="493"/>
      <c r="I596" s="343"/>
      <c r="J596" s="508" t="s">
        <v>2020</v>
      </c>
      <c r="K596" s="132"/>
      <c r="L596" s="508"/>
      <c r="M596" s="358"/>
      <c r="N596" s="508"/>
      <c r="O596" s="172"/>
      <c r="P596" s="358"/>
      <c r="Q596" s="564"/>
      <c r="R596" s="301"/>
    </row>
    <row r="597" spans="1:18" ht="55.5" customHeight="1">
      <c r="A597" s="605" t="s">
        <v>1082</v>
      </c>
      <c r="B597" s="286" t="s">
        <v>1658</v>
      </c>
      <c r="C597" s="292" t="s">
        <v>1362</v>
      </c>
      <c r="D597" s="926"/>
      <c r="E597" s="628" t="s">
        <v>2150</v>
      </c>
      <c r="F597" s="830" t="s">
        <v>2020</v>
      </c>
      <c r="G597" s="146"/>
      <c r="H597" s="493"/>
      <c r="I597" s="344"/>
      <c r="J597" s="508" t="s">
        <v>2020</v>
      </c>
      <c r="K597" s="133"/>
      <c r="L597" s="508"/>
      <c r="M597" s="358"/>
      <c r="N597" s="508"/>
      <c r="O597" s="172"/>
      <c r="P597" s="358"/>
      <c r="Q597" s="571"/>
      <c r="R597" s="594"/>
    </row>
    <row r="598" spans="1:18" ht="45" customHeight="1">
      <c r="A598" s="608" t="s">
        <v>365</v>
      </c>
      <c r="B598" s="264" t="s">
        <v>1239</v>
      </c>
      <c r="C598" s="265"/>
      <c r="D598" s="295"/>
      <c r="E598" s="835"/>
      <c r="F598" s="315"/>
      <c r="G598" s="392">
        <f>IF(OR(F598="NA/SC",COUNTIF(F599:F606,"NA/SC")&gt;=2)=TRUE,"NA/SC",IF(AND(F599="",F600="",F601="",F602="",F603="",F604="",F605="",F606="")=TRUE,"",IF(COUNTIF(F599:F606,"sim")=8,4,IF(AND(COUNTIF(F599:F606,"NA/SC")=1,COUNTIF(F599:F606,"SIM")=7)=TRUE,4,IF(COUNTIF(F599:F606,"sim")&gt;=6,3,IF(COUNTIF(F599:F606,"sim")&gt;=4,2,IF(COUNTIF(F599:F606,"sim")&gt;=2,1,0)))))))</f>
        <v>0</v>
      </c>
      <c r="H598" s="495"/>
      <c r="I598" s="334"/>
      <c r="J598" s="521"/>
      <c r="K598" s="115"/>
      <c r="L598" s="521"/>
      <c r="M598" s="372" t="str">
        <f>IF(OR(L598="NA/SC",COUNTIF(L599:L606,"NA/SC")&gt;=2)=TRUE,"NA/SC",IF(AND(L599="",L600="",L601="",L602="",L603="",L604="",L605="",L606="")=TRUE,"",IF(COUNTIF(L599:L606,"sim")=8,4,IF(AND(COUNTIF(L599:L606,"NA/SC")=1,COUNTIF(L599:L606,"SIM")=7)=TRUE,4,IF(COUNTIF(L599:L606,"sim")&gt;=6,3,IF(COUNTIF(L599:L606,"sim")&gt;=4,2,IF(COUNTIF(L599:L606,"sim")&gt;=2,1,0)))))))</f>
        <v/>
      </c>
      <c r="N598" s="521"/>
      <c r="O598" s="315"/>
      <c r="P598" s="372" t="str">
        <f>IF(OR(N598="NA/SC",COUNTIF(N599:N606,"NA/SC")&gt;=2)=TRUE,"NA/SC",IF(AND(N599="",N600="",N601="",N602="",N603="",N604="",N605="",N606="")=TRUE,"",IF(COUNTIF(N599:N606,"sim")=8,4,IF(AND(COUNTIF(N599:N606,"NA/SC")=1,COUNTIF(N599:N606,"SIM")=7)=TRUE,4,IF(COUNTIF(N599:N606,"sim")&gt;=6,3,IF(COUNTIF(N599:N606,"sim")&gt;=4,2,IF(COUNTIF(N599:N606,"sim")&gt;=2,1,0)))))))</f>
        <v/>
      </c>
      <c r="Q598" s="534"/>
      <c r="R598" s="592"/>
    </row>
    <row r="599" spans="1:18" ht="90" customHeight="1">
      <c r="A599" s="605" t="s">
        <v>1083</v>
      </c>
      <c r="B599" s="286" t="s">
        <v>1817</v>
      </c>
      <c r="C599" s="292" t="s">
        <v>1149</v>
      </c>
      <c r="D599" s="918" t="s">
        <v>1884</v>
      </c>
      <c r="E599" s="628" t="s">
        <v>2150</v>
      </c>
      <c r="F599" s="830" t="s">
        <v>2019</v>
      </c>
      <c r="G599" s="147"/>
      <c r="H599" s="815" t="s">
        <v>2399</v>
      </c>
      <c r="I599" s="827" t="s">
        <v>2400</v>
      </c>
      <c r="J599" s="508" t="s">
        <v>2019</v>
      </c>
      <c r="K599" s="111"/>
      <c r="L599" s="508"/>
      <c r="M599" s="355"/>
      <c r="N599" s="508"/>
      <c r="O599" s="172"/>
      <c r="P599" s="355"/>
      <c r="Q599" s="533"/>
      <c r="R599" s="301"/>
    </row>
    <row r="600" spans="1:18" ht="72" customHeight="1">
      <c r="A600" s="605" t="s">
        <v>1084</v>
      </c>
      <c r="B600" s="286" t="s">
        <v>1108</v>
      </c>
      <c r="C600" s="292" t="s">
        <v>1362</v>
      </c>
      <c r="D600" s="925"/>
      <c r="E600" s="628" t="s">
        <v>2150</v>
      </c>
      <c r="F600" s="830" t="s">
        <v>2020</v>
      </c>
      <c r="G600" s="146"/>
      <c r="H600" s="837"/>
      <c r="I600" s="331"/>
      <c r="J600" s="830" t="s">
        <v>2020</v>
      </c>
      <c r="K600" s="111"/>
      <c r="L600" s="508"/>
      <c r="M600" s="358"/>
      <c r="N600" s="508"/>
      <c r="O600" s="172"/>
      <c r="P600" s="358"/>
      <c r="Q600" s="533"/>
      <c r="R600" s="301"/>
    </row>
    <row r="601" spans="1:18" ht="72" customHeight="1">
      <c r="A601" s="605" t="s">
        <v>1085</v>
      </c>
      <c r="B601" s="286" t="s">
        <v>1657</v>
      </c>
      <c r="C601" s="292" t="s">
        <v>1362</v>
      </c>
      <c r="D601" s="925"/>
      <c r="E601" s="628" t="s">
        <v>2150</v>
      </c>
      <c r="F601" s="830" t="s">
        <v>2020</v>
      </c>
      <c r="G601" s="146"/>
      <c r="H601" s="493"/>
      <c r="I601" s="331"/>
      <c r="J601" s="830" t="s">
        <v>2020</v>
      </c>
      <c r="K601" s="111"/>
      <c r="L601" s="508"/>
      <c r="M601" s="358"/>
      <c r="N601" s="508"/>
      <c r="O601" s="172"/>
      <c r="P601" s="358"/>
      <c r="Q601" s="533"/>
      <c r="R601" s="301"/>
    </row>
    <row r="602" spans="1:18" ht="72.75" customHeight="1">
      <c r="A602" s="605" t="s">
        <v>1086</v>
      </c>
      <c r="B602" s="286" t="s">
        <v>1672</v>
      </c>
      <c r="C602" s="785" t="s">
        <v>1364</v>
      </c>
      <c r="D602" s="925"/>
      <c r="E602" s="628" t="s">
        <v>2150</v>
      </c>
      <c r="F602" s="830" t="s">
        <v>2020</v>
      </c>
      <c r="G602" s="146"/>
      <c r="H602" s="714"/>
      <c r="I602" s="331"/>
      <c r="J602" s="830" t="s">
        <v>2020</v>
      </c>
      <c r="K602" s="111"/>
      <c r="L602" s="508"/>
      <c r="M602" s="358"/>
      <c r="N602" s="508"/>
      <c r="O602" s="172"/>
      <c r="P602" s="358"/>
      <c r="Q602" s="533"/>
      <c r="R602" s="301"/>
    </row>
    <row r="603" spans="1:18" ht="64.5" customHeight="1">
      <c r="A603" s="605" t="s">
        <v>1087</v>
      </c>
      <c r="B603" s="286" t="s">
        <v>1673</v>
      </c>
      <c r="C603" s="292" t="s">
        <v>1362</v>
      </c>
      <c r="D603" s="925"/>
      <c r="E603" s="628" t="s">
        <v>2150</v>
      </c>
      <c r="F603" s="830" t="s">
        <v>2020</v>
      </c>
      <c r="G603" s="146"/>
      <c r="H603" s="493"/>
      <c r="I603" s="331"/>
      <c r="J603" s="830" t="s">
        <v>2020</v>
      </c>
      <c r="K603" s="111"/>
      <c r="L603" s="508"/>
      <c r="M603" s="358"/>
      <c r="N603" s="508"/>
      <c r="O603" s="172"/>
      <c r="P603" s="358"/>
      <c r="Q603" s="533"/>
      <c r="R603" s="301"/>
    </row>
    <row r="604" spans="1:18" ht="69" customHeight="1">
      <c r="A604" s="605" t="s">
        <v>1088</v>
      </c>
      <c r="B604" s="286" t="s">
        <v>1655</v>
      </c>
      <c r="C604" s="292" t="s">
        <v>1365</v>
      </c>
      <c r="D604" s="925"/>
      <c r="E604" s="628" t="s">
        <v>2150</v>
      </c>
      <c r="F604" s="830" t="s">
        <v>2251</v>
      </c>
      <c r="G604" s="146"/>
      <c r="H604" s="493"/>
      <c r="I604" s="331"/>
      <c r="J604" s="508" t="s">
        <v>2251</v>
      </c>
      <c r="K604" s="111"/>
      <c r="L604" s="508"/>
      <c r="M604" s="358"/>
      <c r="N604" s="508"/>
      <c r="O604" s="172"/>
      <c r="P604" s="358"/>
      <c r="Q604" s="533"/>
      <c r="R604" s="301"/>
    </row>
    <row r="605" spans="1:18" ht="64.5" customHeight="1">
      <c r="A605" s="605" t="s">
        <v>768</v>
      </c>
      <c r="B605" s="286" t="s">
        <v>1775</v>
      </c>
      <c r="C605" s="292"/>
      <c r="D605" s="925"/>
      <c r="E605" s="628" t="s">
        <v>2150</v>
      </c>
      <c r="F605" s="830" t="s">
        <v>2020</v>
      </c>
      <c r="G605" s="146"/>
      <c r="H605" s="493"/>
      <c r="I605" s="331"/>
      <c r="J605" s="508" t="s">
        <v>2020</v>
      </c>
      <c r="K605" s="111"/>
      <c r="L605" s="508"/>
      <c r="M605" s="358"/>
      <c r="N605" s="508"/>
      <c r="O605" s="172"/>
      <c r="P605" s="358"/>
      <c r="Q605" s="533"/>
      <c r="R605" s="301"/>
    </row>
    <row r="606" spans="1:18" ht="86.25" customHeight="1">
      <c r="A606" s="605" t="s">
        <v>1776</v>
      </c>
      <c r="B606" s="286" t="s">
        <v>1656</v>
      </c>
      <c r="C606" s="292" t="s">
        <v>1150</v>
      </c>
      <c r="D606" s="926"/>
      <c r="E606" s="628" t="s">
        <v>2150</v>
      </c>
      <c r="F606" s="830" t="s">
        <v>2020</v>
      </c>
      <c r="G606" s="146"/>
      <c r="H606" s="493"/>
      <c r="I606" s="331"/>
      <c r="J606" s="508" t="s">
        <v>2020</v>
      </c>
      <c r="K606" s="111"/>
      <c r="L606" s="508"/>
      <c r="M606" s="358"/>
      <c r="N606" s="508"/>
      <c r="O606" s="172"/>
      <c r="P606" s="358"/>
      <c r="Q606" s="533"/>
      <c r="R606" s="301"/>
    </row>
    <row r="607" spans="1:18" ht="45" customHeight="1">
      <c r="A607" s="616" t="s">
        <v>361</v>
      </c>
      <c r="B607" s="264" t="s">
        <v>1240</v>
      </c>
      <c r="C607" s="289"/>
      <c r="D607" s="296"/>
      <c r="E607" s="838"/>
      <c r="F607" s="315"/>
      <c r="G607" s="392">
        <f>IF(OR(F607="NA/SC",COUNTIF(F608:F614,"NA/SC")&gt;=2)=TRUE,"NA/SC",IF(AND(F608="",F609="",F610="",F611="",F612="",F613="",F614="")=TRUE,"",IF(COUNTIF(F608:F614,"sim")=7,4,IF(AND(COUNTIF(F608:F614,"NA/SC")=1,COUNTIF(F608:F615,"SIM")=6)=TRUE,4,IF(COUNTIF(F608:F614,"sim")&gt;=5,3,IF(COUNTIF(F608:F614,"sim")&gt;=3,2,IF(COUNTIF(F608:F614,"sim")&gt;=1,1,0)))))))</f>
        <v>2</v>
      </c>
      <c r="H607" s="496"/>
      <c r="I607" s="334"/>
      <c r="J607" s="521"/>
      <c r="K607" s="115"/>
      <c r="L607" s="521"/>
      <c r="M607" s="372" t="str">
        <f>IF(OR(L607="NA/SC",COUNTIF(L608:L614,"NA/SC")&gt;=2)=TRUE,"NA/SC",IF(AND(L608="",L609="",L610="",L611="",L612="",L613="",L614="")=TRUE,"",IF(COUNTIF(L608:L614,"sim")=7,4,IF(AND(COUNTIF(L608:L614,"NA/SC")=1,COUNTIF(L608:L615,"SIM")=6)=TRUE,4,IF(COUNTIF(L608:L614,"sim")&gt;=5,3,IF(COUNTIF(L608:L614,"sim")&gt;=3,2,IF(COUNTIF(L608:L614,"sim")&gt;=1,1,0)))))))</f>
        <v/>
      </c>
      <c r="N607" s="521"/>
      <c r="O607" s="315"/>
      <c r="P607" s="372" t="str">
        <f>IF(OR(N607="NA/SC",COUNTIF(N608:N614,"NA/SC")&gt;=2)=TRUE,"NA/SC",IF(AND(N608="",N609="",N610="",N611="",N612="",N613="",N614="")=TRUE,"",IF(COUNTIF(N608:N614,"sim")=7,4,IF(AND(COUNTIF(N608:N614,"NA/SC")=1,COUNTIF(N608:N615,"SIM")=6)=TRUE,4,IF(COUNTIF(N608:N614,"sim")&gt;=5,3,IF(COUNTIF(N608:N614,"sim")&gt;=3,2,IF(COUNTIF(N608:N614,"sim")&gt;=1,1,0)))))))</f>
        <v/>
      </c>
      <c r="Q607" s="534"/>
      <c r="R607" s="592"/>
    </row>
    <row r="608" spans="1:18" ht="125.25" customHeight="1">
      <c r="A608" s="605" t="s">
        <v>769</v>
      </c>
      <c r="B608" s="286" t="s">
        <v>1646</v>
      </c>
      <c r="C608" s="292" t="s">
        <v>1366</v>
      </c>
      <c r="D608" s="918" t="s">
        <v>1813</v>
      </c>
      <c r="E608" s="628" t="s">
        <v>2150</v>
      </c>
      <c r="F608" s="830" t="s">
        <v>2019</v>
      </c>
      <c r="G608" s="147"/>
      <c r="H608" s="842" t="s">
        <v>2401</v>
      </c>
      <c r="I608" s="827" t="s">
        <v>2402</v>
      </c>
      <c r="J608" s="508" t="s">
        <v>2019</v>
      </c>
      <c r="K608" s="111"/>
      <c r="L608" s="508"/>
      <c r="M608" s="355"/>
      <c r="N608" s="508"/>
      <c r="O608" s="172"/>
      <c r="P608" s="355"/>
      <c r="Q608" s="533"/>
      <c r="R608" s="301"/>
    </row>
    <row r="609" spans="1:18" ht="86.25" customHeight="1">
      <c r="A609" s="605" t="s">
        <v>770</v>
      </c>
      <c r="B609" s="286" t="s">
        <v>1151</v>
      </c>
      <c r="C609" s="292" t="s">
        <v>1362</v>
      </c>
      <c r="D609" s="925"/>
      <c r="E609" s="628" t="s">
        <v>2150</v>
      </c>
      <c r="F609" s="830" t="s">
        <v>2020</v>
      </c>
      <c r="G609" s="146"/>
      <c r="H609" s="842"/>
      <c r="I609" s="331"/>
      <c r="J609" s="508" t="s">
        <v>2020</v>
      </c>
      <c r="K609" s="111"/>
      <c r="L609" s="508"/>
      <c r="M609" s="358"/>
      <c r="N609" s="508"/>
      <c r="O609" s="172"/>
      <c r="P609" s="358"/>
      <c r="Q609" s="533"/>
      <c r="R609" s="301"/>
    </row>
    <row r="610" spans="1:18" ht="86.25" customHeight="1">
      <c r="A610" s="605" t="s">
        <v>771</v>
      </c>
      <c r="B610" s="286" t="s">
        <v>1645</v>
      </c>
      <c r="C610" s="292" t="s">
        <v>1367</v>
      </c>
      <c r="D610" s="925"/>
      <c r="E610" s="628" t="s">
        <v>2150</v>
      </c>
      <c r="F610" s="830" t="s">
        <v>2020</v>
      </c>
      <c r="G610" s="146"/>
      <c r="H610" s="842"/>
      <c r="I610" s="331"/>
      <c r="J610" s="508" t="s">
        <v>2020</v>
      </c>
      <c r="K610" s="111"/>
      <c r="L610" s="508"/>
      <c r="M610" s="358"/>
      <c r="N610" s="508"/>
      <c r="O610" s="172"/>
      <c r="P610" s="358"/>
      <c r="Q610" s="533"/>
      <c r="R610" s="301"/>
    </row>
    <row r="611" spans="1:18" ht="86.25" customHeight="1">
      <c r="A611" s="605" t="s">
        <v>772</v>
      </c>
      <c r="B611" s="286" t="s">
        <v>1644</v>
      </c>
      <c r="C611" s="292" t="s">
        <v>1362</v>
      </c>
      <c r="D611" s="925"/>
      <c r="E611" s="628" t="s">
        <v>2150</v>
      </c>
      <c r="F611" s="830" t="s">
        <v>2019</v>
      </c>
      <c r="G611" s="146"/>
      <c r="H611" s="842" t="s">
        <v>2399</v>
      </c>
      <c r="I611" s="671" t="s">
        <v>2403</v>
      </c>
      <c r="J611" s="508" t="s">
        <v>2019</v>
      </c>
      <c r="K611" s="134"/>
      <c r="L611" s="508"/>
      <c r="M611" s="358"/>
      <c r="N611" s="508"/>
      <c r="O611" s="172"/>
      <c r="P611" s="358"/>
      <c r="Q611" s="571"/>
      <c r="R611" s="594"/>
    </row>
    <row r="612" spans="1:18" ht="86.25" customHeight="1">
      <c r="A612" s="605" t="s">
        <v>773</v>
      </c>
      <c r="B612" s="286" t="s">
        <v>1643</v>
      </c>
      <c r="C612" s="292" t="s">
        <v>1362</v>
      </c>
      <c r="D612" s="925"/>
      <c r="E612" s="628" t="s">
        <v>2150</v>
      </c>
      <c r="F612" s="830" t="s">
        <v>2019</v>
      </c>
      <c r="G612" s="146"/>
      <c r="H612" s="842" t="s">
        <v>2399</v>
      </c>
      <c r="I612" s="827" t="s">
        <v>2404</v>
      </c>
      <c r="J612" s="508" t="s">
        <v>2019</v>
      </c>
      <c r="K612" s="111"/>
      <c r="L612" s="508"/>
      <c r="M612" s="358"/>
      <c r="N612" s="508"/>
      <c r="O612" s="172"/>
      <c r="P612" s="358"/>
      <c r="Q612" s="533"/>
      <c r="R612" s="301"/>
    </row>
    <row r="613" spans="1:18" ht="86.25" customHeight="1">
      <c r="A613" s="605" t="s">
        <v>774</v>
      </c>
      <c r="B613" s="286" t="s">
        <v>1641</v>
      </c>
      <c r="C613" s="292" t="s">
        <v>1362</v>
      </c>
      <c r="D613" s="925"/>
      <c r="E613" s="628" t="s">
        <v>2150</v>
      </c>
      <c r="F613" s="830" t="s">
        <v>2020</v>
      </c>
      <c r="G613" s="146"/>
      <c r="H613" s="493"/>
      <c r="I613" s="331"/>
      <c r="J613" s="508" t="s">
        <v>2020</v>
      </c>
      <c r="K613" s="111"/>
      <c r="L613" s="508"/>
      <c r="M613" s="358"/>
      <c r="N613" s="508"/>
      <c r="O613" s="172"/>
      <c r="P613" s="358"/>
      <c r="Q613" s="533"/>
      <c r="R613" s="301"/>
    </row>
    <row r="614" spans="1:18" ht="86.25" customHeight="1">
      <c r="A614" s="605" t="s">
        <v>1152</v>
      </c>
      <c r="B614" s="286" t="s">
        <v>1642</v>
      </c>
      <c r="C614" s="292" t="s">
        <v>1362</v>
      </c>
      <c r="D614" s="926"/>
      <c r="E614" s="628" t="s">
        <v>2150</v>
      </c>
      <c r="F614" s="830" t="s">
        <v>2020</v>
      </c>
      <c r="G614" s="146"/>
      <c r="H614" s="493"/>
      <c r="I614" s="331"/>
      <c r="J614" s="508" t="s">
        <v>2020</v>
      </c>
      <c r="K614" s="111"/>
      <c r="L614" s="508"/>
      <c r="M614" s="358"/>
      <c r="N614" s="508"/>
      <c r="O614" s="172"/>
      <c r="P614" s="358"/>
      <c r="Q614" s="533"/>
      <c r="R614" s="301"/>
    </row>
    <row r="615" spans="1:18" ht="45" customHeight="1">
      <c r="A615" s="935" t="s">
        <v>1071</v>
      </c>
      <c r="B615" s="936"/>
      <c r="C615" s="762"/>
      <c r="D615" s="255"/>
      <c r="E615" s="648"/>
      <c r="F615" s="184"/>
      <c r="G615" s="153"/>
      <c r="H615" s="683"/>
      <c r="I615" s="324"/>
      <c r="J615" s="510"/>
      <c r="K615" s="100"/>
      <c r="L615" s="510"/>
      <c r="M615" s="361"/>
      <c r="N615" s="510"/>
      <c r="O615" s="184"/>
      <c r="P615" s="361"/>
      <c r="Q615" s="542"/>
      <c r="R615" s="543"/>
    </row>
    <row r="616" spans="1:18" ht="45" customHeight="1">
      <c r="A616" s="604" t="s">
        <v>360</v>
      </c>
      <c r="B616" s="247" t="s">
        <v>1072</v>
      </c>
      <c r="C616" s="776"/>
      <c r="D616" s="235"/>
      <c r="E616" s="643"/>
      <c r="F616" s="170"/>
      <c r="G616" s="145">
        <f>IF(F616="NA/SC","NÃO AVALIADO",IF(OR(AND(G618="NA/SC",G624="NA/SC")=TRUE,AND(G618="NA/SC",G630="NA/SC")=TRUE,AND(G618="NA/SC",G642="NA/SC")=TRUE,AND(G624="NA/SC",G630="NA/SC",AND(G624="NA/SC",G642="NA/SC")=TRUE,AND(G630="NA/SC",G642="NA/SC")=TRUE)=TRUE)=TRUE,"NÃO AVALIADO",IF(AND(G618="",G624="",G630="",G642="")=TRUE,"",IF(AVERAGE(G618,G624,G630,G642)-INT(AVERAGE(G618,G624,G630,G642))&lt;=0.5,INT(AVERAGE(G618,G624,G630,G642)),INT(AVERAGE(G618,G624,G630,G642))+1))))</f>
        <v>2</v>
      </c>
      <c r="H616" s="684"/>
      <c r="I616" s="345"/>
      <c r="J616" s="505"/>
      <c r="K616" s="135"/>
      <c r="L616" s="505"/>
      <c r="M616" s="351" t="str">
        <f>IF(L616="NA/SC","NÃO AVALIADO",IF(OR(AND(M618="NA/SC",M624="NA/SC")=TRUE,AND(M618="NA/SC",M630="NA/SC")=TRUE,AND(M618="NA/SC",M642="NA/SC")=TRUE,AND(M624="NA/SC",M630="NA/SC",AND(M624="NA/SC",M642="NA/SC")=TRUE,AND(M630="NA/SC",M642="NA/SC")=TRUE)=TRUE)=TRUE,"NÃO AVALIADO",IF(AND(M618="",M624="",M630="",M642="")=TRUE,"",IF(AVERAGE(M618,M624,M630,M642)-INT(AVERAGE(M618,M624,M630,M642))&lt;=0.5,INT(AVERAGE(M618,M624,M630,M642)),INT(AVERAGE(M618,M624,M630,M642))+1))))</f>
        <v/>
      </c>
      <c r="N616" s="505"/>
      <c r="O616" s="170"/>
      <c r="P616" s="351" t="str">
        <f>IF(N616="NA/SC","NÃO AVALIADO",IF(OR(AND(P618="NA/SC",P624="NA/SC")=TRUE,AND(P618="NA/SC",P630="NA/SC")=TRUE,AND(P618="NA/SC",P642="NA/SC")=TRUE,AND(P624="NA/SC",P630="NA/SC",AND(P624="NA/SC",P642="NA/SC")=TRUE,AND(P630="NA/SC",P642="NA/SC")=TRUE)=TRUE)=TRUE,"NÃO AVALIADO",IF(AND(P618="",P624="",P630="",P642="")=TRUE,"",IF(AVERAGE(P618,P624,P630,P642)-INT(AVERAGE(P618,P624,P630,P642))&lt;=0.5,INT(AVERAGE(P618,P624,P630,P642)),INT(AVERAGE(P618,P624,P630,P642))+1))))</f>
        <v/>
      </c>
      <c r="Q616" s="531"/>
      <c r="R616" s="532" t="s">
        <v>1790</v>
      </c>
    </row>
    <row r="617" spans="1:18" ht="21">
      <c r="A617" s="605" t="s">
        <v>85</v>
      </c>
      <c r="B617" s="248" t="s">
        <v>86</v>
      </c>
      <c r="C617" s="249"/>
      <c r="D617" s="259"/>
      <c r="E617" s="640"/>
      <c r="F617" s="182"/>
      <c r="G617" s="146"/>
      <c r="H617" s="483"/>
      <c r="I617" s="852"/>
      <c r="J617" s="523"/>
      <c r="K617" s="104"/>
      <c r="L617" s="523"/>
      <c r="M617" s="358"/>
      <c r="N617" s="523"/>
      <c r="O617" s="182"/>
      <c r="P617" s="358"/>
      <c r="Q617" s="591"/>
      <c r="R617" s="301"/>
    </row>
    <row r="618" spans="1:18" ht="49.5" customHeight="1">
      <c r="A618" s="603" t="s">
        <v>362</v>
      </c>
      <c r="B618" s="264" t="s">
        <v>1710</v>
      </c>
      <c r="C618" s="761"/>
      <c r="D618" s="254"/>
      <c r="E618" s="647"/>
      <c r="F618" s="315"/>
      <c r="G618" s="392">
        <f>IF(OR(F618="NA/SC",COUNTIF(F619:F623,"NA/SC")&gt;=2)=TRUE,"NA/SC",IF(AND(F619="",F620="",F621="",F622="",F623="")=TRUE,"",IF(COUNTIF(F619:F623,"sim")=5,4,IF(AND(COUNTIF(F619:F623,"NA/SC")=1,COUNTIF(F619:F623,"SIM")=4)=TRUE,4,IF(COUNTIF(F619:F623,"sim")&gt;=4,3,IF(COUNTIF(F619:F623,"sim")&gt;=2,2,IF(COUNTIF(F619:F623,"sim")&gt;=1,1,0)))))))</f>
        <v>2</v>
      </c>
      <c r="H618" s="715"/>
      <c r="I618" s="863"/>
      <c r="J618" s="521"/>
      <c r="K618" s="120"/>
      <c r="L618" s="521"/>
      <c r="M618" s="372" t="str">
        <f>IF(OR(L618="NA/SC",COUNTIF(L619:L623,"NA/SC")&gt;=2)=TRUE,"NA/SC",IF(AND(L619="",L620="",L621="",L622="",L623="")=TRUE,"",IF(COUNTIF(L619:L623,"sim")=5,4,IF(AND(COUNTIF(L619:L623,"NA/SC")=1,COUNTIF(L619:L623,"SIM")=4)=TRUE,4,IF(COUNTIF(L619:L623,"sim")&gt;=4,3,IF(COUNTIF(L619:L623,"sim")&gt;=2,2,IF(COUNTIF(L619:L623,"sim")&gt;=1,1,0)))))))</f>
        <v/>
      </c>
      <c r="N618" s="521"/>
      <c r="O618" s="315"/>
      <c r="P618" s="372" t="str">
        <f>IF(OR(N618="NA/SC",COUNTIF(N619:N623,"NA/SC")&gt;=2)=TRUE,"NA/SC",IF(AND(N619="",N620="",N621="",N622="",N623="")=TRUE,"",IF(COUNTIF(N619:N623,"sim")=5,4,IF(AND(COUNTIF(N619:N623,"NA/SC")=1,COUNTIF(N619:N623,"SIM")=4)=TRUE,4,IF(COUNTIF(N619:N623,"sim")&gt;=4,3,IF(COUNTIF(N619:N623,"sim")&gt;=2,2,IF(COUNTIF(N619:N623,"sim")&gt;=1,1,0)))))))</f>
        <v/>
      </c>
      <c r="Q618" s="534"/>
      <c r="R618" s="535" t="s">
        <v>1791</v>
      </c>
    </row>
    <row r="619" spans="1:18" ht="86.25" customHeight="1">
      <c r="A619" s="605" t="s">
        <v>775</v>
      </c>
      <c r="B619" s="291" t="s">
        <v>1647</v>
      </c>
      <c r="C619" s="249" t="s">
        <v>59</v>
      </c>
      <c r="D619" s="918" t="s">
        <v>1812</v>
      </c>
      <c r="E619" s="743" t="s">
        <v>2082</v>
      </c>
      <c r="F619" s="172" t="s">
        <v>2019</v>
      </c>
      <c r="G619" s="148"/>
      <c r="H619" s="680" t="s">
        <v>2083</v>
      </c>
      <c r="I619" s="670" t="s">
        <v>2087</v>
      </c>
      <c r="J619" s="508" t="s">
        <v>2019</v>
      </c>
      <c r="K619" s="103"/>
      <c r="L619" s="508"/>
      <c r="M619" s="356"/>
      <c r="N619" s="508"/>
      <c r="O619" s="172"/>
      <c r="P619" s="356"/>
      <c r="Q619" s="591"/>
      <c r="R619" s="301"/>
    </row>
    <row r="620" spans="1:18" ht="86.25" customHeight="1">
      <c r="A620" s="605" t="s">
        <v>776</v>
      </c>
      <c r="B620" s="291" t="s">
        <v>1640</v>
      </c>
      <c r="C620" s="249" t="s">
        <v>58</v>
      </c>
      <c r="D620" s="925"/>
      <c r="E620" s="743" t="s">
        <v>2082</v>
      </c>
      <c r="F620" s="172" t="s">
        <v>2020</v>
      </c>
      <c r="G620" s="147"/>
      <c r="H620" s="480"/>
      <c r="I620" s="483" t="s">
        <v>2085</v>
      </c>
      <c r="J620" s="508" t="s">
        <v>2020</v>
      </c>
      <c r="K620" s="103"/>
      <c r="L620" s="508"/>
      <c r="M620" s="355"/>
      <c r="N620" s="508"/>
      <c r="O620" s="172"/>
      <c r="P620" s="355"/>
      <c r="Q620" s="591"/>
      <c r="R620" s="301"/>
    </row>
    <row r="621" spans="1:18" ht="86.25" customHeight="1">
      <c r="A621" s="605" t="s">
        <v>777</v>
      </c>
      <c r="B621" s="291" t="s">
        <v>1648</v>
      </c>
      <c r="C621" s="249" t="s">
        <v>57</v>
      </c>
      <c r="D621" s="925"/>
      <c r="E621" s="743" t="s">
        <v>2082</v>
      </c>
      <c r="F621" s="172" t="s">
        <v>2019</v>
      </c>
      <c r="G621" s="147"/>
      <c r="H621" s="680" t="s">
        <v>2084</v>
      </c>
      <c r="I621" s="670" t="s">
        <v>2087</v>
      </c>
      <c r="J621" s="508" t="s">
        <v>2019</v>
      </c>
      <c r="K621" s="103"/>
      <c r="L621" s="508"/>
      <c r="M621" s="355"/>
      <c r="N621" s="508"/>
      <c r="O621" s="172"/>
      <c r="P621" s="355"/>
      <c r="Q621" s="591"/>
      <c r="R621" s="301"/>
    </row>
    <row r="622" spans="1:18" ht="86.25" customHeight="1">
      <c r="A622" s="605" t="s">
        <v>778</v>
      </c>
      <c r="B622" s="291" t="s">
        <v>1649</v>
      </c>
      <c r="C622" s="249" t="s">
        <v>56</v>
      </c>
      <c r="D622" s="925"/>
      <c r="E622" s="743" t="s">
        <v>2082</v>
      </c>
      <c r="F622" s="172" t="s">
        <v>2020</v>
      </c>
      <c r="G622" s="147"/>
      <c r="H622" s="680"/>
      <c r="I622" s="483" t="s">
        <v>2086</v>
      </c>
      <c r="J622" s="508" t="s">
        <v>2020</v>
      </c>
      <c r="K622" s="103"/>
      <c r="L622" s="508"/>
      <c r="M622" s="355"/>
      <c r="N622" s="508"/>
      <c r="O622" s="172"/>
      <c r="P622" s="355"/>
      <c r="Q622" s="591"/>
      <c r="R622" s="301"/>
    </row>
    <row r="623" spans="1:18" ht="86.25" customHeight="1">
      <c r="A623" s="605" t="s">
        <v>779</v>
      </c>
      <c r="B623" s="291" t="s">
        <v>1650</v>
      </c>
      <c r="C623" s="249"/>
      <c r="D623" s="926"/>
      <c r="E623" s="743" t="s">
        <v>2082</v>
      </c>
      <c r="F623" s="172" t="s">
        <v>2019</v>
      </c>
      <c r="G623" s="147"/>
      <c r="H623" s="843" t="s">
        <v>2088</v>
      </c>
      <c r="I623" s="670" t="s">
        <v>2087</v>
      </c>
      <c r="J623" s="508" t="s">
        <v>2019</v>
      </c>
      <c r="K623" s="103"/>
      <c r="L623" s="508"/>
      <c r="M623" s="355"/>
      <c r="N623" s="508"/>
      <c r="O623" s="172"/>
      <c r="P623" s="355"/>
      <c r="Q623" s="591"/>
      <c r="R623" s="301"/>
    </row>
    <row r="624" spans="1:18" ht="57" customHeight="1">
      <c r="A624" s="603" t="s">
        <v>363</v>
      </c>
      <c r="B624" s="264" t="s">
        <v>1711</v>
      </c>
      <c r="C624" s="761"/>
      <c r="D624" s="254"/>
      <c r="E624" s="634"/>
      <c r="F624" s="315"/>
      <c r="G624" s="392">
        <f>IF(OR(F624="NA/SC",COUNTIF(F625:F629,"NA/SC")&gt;=2)=TRUE,"NA/SC",IF(AND(F625="",F626="",F627="",F628="",F629="")=TRUE,"",IF(COUNTIF(F625:F629,"sim")=5,4,IF(AND(COUNTIF(F625:F629,"NA/SC")=1,COUNTIF(F625:F629,"SIM")=4)=TRUE,4,IF(COUNTIF(F625:F629,"sim")&gt;=4,3,IF(COUNTIF(F625:F629,"sim")&gt;=2,2,IF(COUNTIF(F625:F629,"sim")&gt;=1,1,0)))))))</f>
        <v>3</v>
      </c>
      <c r="H624" s="682"/>
      <c r="I624" s="863"/>
      <c r="J624" s="521"/>
      <c r="K624" s="120"/>
      <c r="L624" s="521"/>
      <c r="M624" s="372" t="str">
        <f>IF(OR(L624="NA/SC",COUNTIF(L625:L629,"NA/SC")&gt;=2)=TRUE,"NA/SC",IF(AND(L625="",L626="",L627="",L628="",L629="")=TRUE,"",IF(COUNTIF(L625:L629,"sim")=5,4,IF(AND(COUNTIF(L625:L629,"NA/SC")=1,COUNTIF(L625:L629,"SIM")=4)=TRUE,4,IF(COUNTIF(L625:L629,"sim")&gt;=4,3,IF(COUNTIF(L625:L629,"sim")&gt;=2,2,IF(COUNTIF(L625:L629,"sim")&gt;=1,1,0)))))))</f>
        <v/>
      </c>
      <c r="N624" s="521"/>
      <c r="O624" s="315"/>
      <c r="P624" s="372" t="str">
        <f>IF(OR(N624="NA/SC",COUNTIF(N625:N629,"NA/SC")&gt;=2)=TRUE,"NA/SC",IF(AND(N625="",N626="",N627="",N628="",N629="")=TRUE,"",IF(COUNTIF(N625:N629,"sim")=5,4,IF(AND(COUNTIF(N625:N629,"NA/SC")=1,COUNTIF(N625:N629,"SIM")=4)=TRUE,4,IF(COUNTIF(N625:N629,"sim")&gt;=4,3,IF(COUNTIF(N625:N629,"sim")&gt;=2,2,IF(COUNTIF(N625:N629,"sim")&gt;=1,1,0)))))))</f>
        <v/>
      </c>
      <c r="Q624" s="534"/>
      <c r="R624" s="535" t="s">
        <v>1792</v>
      </c>
    </row>
    <row r="625" spans="1:18" ht="86.25" customHeight="1">
      <c r="A625" s="605" t="s">
        <v>781</v>
      </c>
      <c r="B625" s="240" t="s">
        <v>1651</v>
      </c>
      <c r="C625" s="271" t="s">
        <v>64</v>
      </c>
      <c r="D625" s="918" t="s">
        <v>1811</v>
      </c>
      <c r="E625" s="628" t="s">
        <v>2082</v>
      </c>
      <c r="F625" s="172" t="s">
        <v>2019</v>
      </c>
      <c r="G625" s="148"/>
      <c r="H625" s="839" t="s">
        <v>2090</v>
      </c>
      <c r="I625" s="670" t="s">
        <v>2093</v>
      </c>
      <c r="J625" s="508" t="s">
        <v>2019</v>
      </c>
      <c r="K625" s="103"/>
      <c r="L625" s="508"/>
      <c r="M625" s="356"/>
      <c r="N625" s="508"/>
      <c r="O625" s="172"/>
      <c r="P625" s="356"/>
      <c r="Q625" s="591"/>
      <c r="R625" s="301"/>
    </row>
    <row r="626" spans="1:18" ht="86.25" customHeight="1">
      <c r="A626" s="605" t="s">
        <v>782</v>
      </c>
      <c r="B626" s="240" t="s">
        <v>1652</v>
      </c>
      <c r="C626" s="271" t="s">
        <v>63</v>
      </c>
      <c r="D626" s="925"/>
      <c r="E626" s="628" t="s">
        <v>2082</v>
      </c>
      <c r="F626" s="172" t="s">
        <v>2019</v>
      </c>
      <c r="G626" s="166"/>
      <c r="H626" s="839" t="s">
        <v>2091</v>
      </c>
      <c r="I626" s="670" t="s">
        <v>2093</v>
      </c>
      <c r="J626" s="508" t="s">
        <v>2019</v>
      </c>
      <c r="K626" s="103"/>
      <c r="L626" s="508"/>
      <c r="M626" s="373"/>
      <c r="N626" s="508"/>
      <c r="O626" s="172"/>
      <c r="P626" s="373"/>
      <c r="Q626" s="591"/>
      <c r="R626" s="301"/>
    </row>
    <row r="627" spans="1:18" ht="86.25" customHeight="1">
      <c r="A627" s="605" t="s">
        <v>783</v>
      </c>
      <c r="B627" s="239" t="s">
        <v>323</v>
      </c>
      <c r="C627" s="249" t="s">
        <v>62</v>
      </c>
      <c r="D627" s="925"/>
      <c r="E627" s="628" t="s">
        <v>2082</v>
      </c>
      <c r="F627" s="172" t="s">
        <v>2019</v>
      </c>
      <c r="G627" s="146"/>
      <c r="H627" s="483" t="s">
        <v>2092</v>
      </c>
      <c r="I627" s="670" t="s">
        <v>2093</v>
      </c>
      <c r="J627" s="508" t="s">
        <v>2019</v>
      </c>
      <c r="K627" s="103"/>
      <c r="L627" s="508"/>
      <c r="M627" s="358"/>
      <c r="N627" s="508"/>
      <c r="O627" s="172"/>
      <c r="P627" s="358"/>
      <c r="Q627" s="591"/>
      <c r="R627" s="301"/>
    </row>
    <row r="628" spans="1:18" ht="86.25" customHeight="1">
      <c r="A628" s="605" t="s">
        <v>784</v>
      </c>
      <c r="B628" s="239" t="s">
        <v>1653</v>
      </c>
      <c r="C628" s="249" t="s">
        <v>61</v>
      </c>
      <c r="D628" s="925"/>
      <c r="E628" s="628" t="s">
        <v>2082</v>
      </c>
      <c r="F628" s="172" t="s">
        <v>2019</v>
      </c>
      <c r="G628" s="167"/>
      <c r="H628" s="483" t="s">
        <v>2480</v>
      </c>
      <c r="I628" s="670" t="s">
        <v>2093</v>
      </c>
      <c r="J628" s="508" t="s">
        <v>2019</v>
      </c>
      <c r="K628" s="103"/>
      <c r="L628" s="508"/>
      <c r="M628" s="375"/>
      <c r="N628" s="508"/>
      <c r="O628" s="172"/>
      <c r="P628" s="375"/>
      <c r="Q628" s="591"/>
      <c r="R628" s="301"/>
    </row>
    <row r="629" spans="1:18" ht="86.25" customHeight="1">
      <c r="A629" s="605" t="s">
        <v>785</v>
      </c>
      <c r="B629" s="239" t="s">
        <v>1654</v>
      </c>
      <c r="C629" s="249" t="s">
        <v>60</v>
      </c>
      <c r="D629" s="925"/>
      <c r="E629" s="628" t="s">
        <v>2082</v>
      </c>
      <c r="F629" s="172" t="s">
        <v>2020</v>
      </c>
      <c r="G629" s="147"/>
      <c r="H629" s="480"/>
      <c r="I629" s="483" t="s">
        <v>2089</v>
      </c>
      <c r="J629" s="508" t="s">
        <v>2020</v>
      </c>
      <c r="K629" s="103"/>
      <c r="L629" s="508"/>
      <c r="M629" s="355"/>
      <c r="N629" s="508"/>
      <c r="O629" s="172"/>
      <c r="P629" s="355"/>
      <c r="Q629" s="591"/>
      <c r="R629" s="301"/>
    </row>
    <row r="630" spans="1:18" ht="60.75" customHeight="1">
      <c r="A630" s="603" t="s">
        <v>821</v>
      </c>
      <c r="B630" s="264" t="s">
        <v>1712</v>
      </c>
      <c r="C630" s="297"/>
      <c r="D630" s="469"/>
      <c r="E630" s="649"/>
      <c r="F630" s="315"/>
      <c r="G630" s="392">
        <f>IF(OR(F630="NA/SC",COUNTIF(F631:F641,"NA/SC")&gt;=2)=TRUE,"NA/SC",IF(AND(F631="",F632="",F633="",F634="",F635="",F636="",F637="",F638="",F639="",F640="",F641="")=TRUE,"",IF(COUNTIF(F631:F641,"sim")&gt;=10,4,IF(AND(COUNTIF(F631:F641,"NA/SC")=1,COUNTIF(F631:F641,"SIM")=9)=TRUE,4,IF(COUNTIF(F631:F641,"sim")&gt;=8,3,IF(COUNTIF(F631:F641,"sim")&gt;=6,2,IF(COUNTIF(F631:F641,"sim")&gt;=3,1,0)))))))</f>
        <v>2</v>
      </c>
      <c r="H630" s="716"/>
      <c r="I630" s="872"/>
      <c r="J630" s="521"/>
      <c r="K630" s="136"/>
      <c r="L630" s="521"/>
      <c r="M630" s="372" t="str">
        <f>IF(OR(L630="NA/SC",COUNTIF(L631:L641,"NA/SC")&gt;=2)=TRUE,"NA/SC",IF(AND(L631="",L632="",L633="",L634="",L635="",L636="",L637="",L638="",L639="",L640="",L641="")=TRUE,"",IF(COUNTIF(L631:L641,"sim")&gt;=10,4,IF(AND(COUNTIF(L631:L641,"NA/SC")=1,COUNTIF(L631:L641,"SIM")=9)=TRUE,4,IF(COUNTIF(L631:L641,"sim")&gt;=8,3,IF(COUNTIF(L631:L641,"sim")&gt;=6,2,IF(COUNTIF(L631:L641,"sim")&gt;=3,1,0)))))))</f>
        <v/>
      </c>
      <c r="N630" s="521"/>
      <c r="O630" s="315"/>
      <c r="P630" s="372" t="str">
        <f>IF(OR(N630="NA/SC",COUNTIF(N631:N641,"NA/SC")&gt;=2)=TRUE,"NA/SC",IF(AND(N631="",N632="",N633="",N634="",N635="",N636="",N637="",N638="",N639="",N640="",N641="")=TRUE,"",IF(COUNTIF(N631:N641,"sim")&gt;=10,4,IF(AND(COUNTIF(N631:N641,"NA/SC")=1,COUNTIF(N631:N641,"SIM")=9)=TRUE,4,IF(COUNTIF(N631:N641,"sim")&gt;=8,3,IF(COUNTIF(N631:N641,"sim")&gt;=6,2,IF(COUNTIF(N631:N641,"sim")&gt;=3,1,0)))))))</f>
        <v/>
      </c>
      <c r="Q630" s="534"/>
      <c r="R630" s="535" t="s">
        <v>1793</v>
      </c>
    </row>
    <row r="631" spans="1:18" ht="86.25" customHeight="1">
      <c r="A631" s="605" t="s">
        <v>822</v>
      </c>
      <c r="B631" s="243" t="s">
        <v>324</v>
      </c>
      <c r="C631" s="249"/>
      <c r="D631" s="918" t="s">
        <v>1885</v>
      </c>
      <c r="E631" s="628" t="s">
        <v>2082</v>
      </c>
      <c r="F631" s="172" t="s">
        <v>2019</v>
      </c>
      <c r="G631" s="147"/>
      <c r="H631" s="483" t="s">
        <v>2481</v>
      </c>
      <c r="I631" s="670" t="s">
        <v>2100</v>
      </c>
      <c r="J631" s="508" t="s">
        <v>2019</v>
      </c>
      <c r="K631" s="103"/>
      <c r="L631" s="508"/>
      <c r="M631" s="355"/>
      <c r="N631" s="508"/>
      <c r="O631" s="172"/>
      <c r="P631" s="355"/>
      <c r="Q631" s="591"/>
      <c r="R631" s="301"/>
    </row>
    <row r="632" spans="1:18" ht="86.25" customHeight="1">
      <c r="A632" s="605" t="s">
        <v>823</v>
      </c>
      <c r="B632" s="243" t="s">
        <v>325</v>
      </c>
      <c r="C632" s="249" t="s">
        <v>36</v>
      </c>
      <c r="D632" s="925"/>
      <c r="E632" s="628" t="s">
        <v>2082</v>
      </c>
      <c r="F632" s="172" t="s">
        <v>2019</v>
      </c>
      <c r="G632" s="147"/>
      <c r="H632" s="483" t="s">
        <v>2094</v>
      </c>
      <c r="I632" s="671" t="s">
        <v>2100</v>
      </c>
      <c r="J632" s="508" t="s">
        <v>2019</v>
      </c>
      <c r="K632" s="103"/>
      <c r="L632" s="508"/>
      <c r="M632" s="355"/>
      <c r="N632" s="508"/>
      <c r="O632" s="172"/>
      <c r="P632" s="355"/>
      <c r="Q632" s="591"/>
      <c r="R632" s="301"/>
    </row>
    <row r="633" spans="1:18" ht="103.5" customHeight="1">
      <c r="A633" s="605" t="s">
        <v>824</v>
      </c>
      <c r="B633" s="243" t="s">
        <v>1674</v>
      </c>
      <c r="C633" s="249" t="s">
        <v>71</v>
      </c>
      <c r="D633" s="925"/>
      <c r="E633" s="628" t="s">
        <v>2082</v>
      </c>
      <c r="F633" s="172" t="s">
        <v>2020</v>
      </c>
      <c r="G633" s="147"/>
      <c r="H633" s="483"/>
      <c r="I633" s="483" t="s">
        <v>2097</v>
      </c>
      <c r="J633" s="508" t="s">
        <v>2020</v>
      </c>
      <c r="K633" s="103"/>
      <c r="L633" s="508"/>
      <c r="M633" s="355"/>
      <c r="N633" s="508"/>
      <c r="O633" s="172"/>
      <c r="P633" s="355"/>
      <c r="Q633" s="591"/>
      <c r="R633" s="301"/>
    </row>
    <row r="634" spans="1:18" ht="86.25" customHeight="1">
      <c r="A634" s="605" t="s">
        <v>825</v>
      </c>
      <c r="B634" s="243" t="s">
        <v>1675</v>
      </c>
      <c r="C634" s="249" t="s">
        <v>70</v>
      </c>
      <c r="D634" s="925"/>
      <c r="E634" s="628" t="s">
        <v>2082</v>
      </c>
      <c r="F634" s="172" t="s">
        <v>2019</v>
      </c>
      <c r="G634" s="147"/>
      <c r="H634" s="483" t="s">
        <v>2095</v>
      </c>
      <c r="I634" s="670" t="s">
        <v>2100</v>
      </c>
      <c r="J634" s="508" t="s">
        <v>2019</v>
      </c>
      <c r="K634" s="103"/>
      <c r="L634" s="508"/>
      <c r="M634" s="355"/>
      <c r="N634" s="508"/>
      <c r="O634" s="172"/>
      <c r="P634" s="355"/>
      <c r="Q634" s="591"/>
      <c r="R634" s="301"/>
    </row>
    <row r="635" spans="1:18" ht="86.25" customHeight="1">
      <c r="A635" s="605" t="s">
        <v>826</v>
      </c>
      <c r="B635" s="243" t="s">
        <v>1676</v>
      </c>
      <c r="C635" s="249" t="s">
        <v>69</v>
      </c>
      <c r="D635" s="925"/>
      <c r="E635" s="628" t="s">
        <v>2082</v>
      </c>
      <c r="F635" s="172" t="s">
        <v>2019</v>
      </c>
      <c r="G635" s="157"/>
      <c r="H635" s="907" t="s">
        <v>2095</v>
      </c>
      <c r="I635" s="671" t="s">
        <v>2100</v>
      </c>
      <c r="J635" s="508" t="s">
        <v>2019</v>
      </c>
      <c r="K635" s="103"/>
      <c r="L635" s="508"/>
      <c r="M635" s="365"/>
      <c r="N635" s="508"/>
      <c r="O635" s="172"/>
      <c r="P635" s="365"/>
      <c r="Q635" s="591"/>
      <c r="R635" s="301"/>
    </row>
    <row r="636" spans="1:18" ht="86.25" customHeight="1">
      <c r="A636" s="605" t="s">
        <v>827</v>
      </c>
      <c r="B636" s="243" t="s">
        <v>1677</v>
      </c>
      <c r="C636" s="249" t="s">
        <v>68</v>
      </c>
      <c r="D636" s="925"/>
      <c r="E636" s="628" t="s">
        <v>2082</v>
      </c>
      <c r="F636" s="172" t="s">
        <v>2019</v>
      </c>
      <c r="G636" s="147"/>
      <c r="H636" s="907" t="s">
        <v>2099</v>
      </c>
      <c r="I636" s="671" t="s">
        <v>2100</v>
      </c>
      <c r="J636" s="508" t="s">
        <v>2019</v>
      </c>
      <c r="K636" s="103"/>
      <c r="L636" s="508"/>
      <c r="M636" s="355"/>
      <c r="N636" s="508"/>
      <c r="O636" s="172"/>
      <c r="P636" s="355"/>
      <c r="Q636" s="591"/>
      <c r="R636" s="301"/>
    </row>
    <row r="637" spans="1:18" ht="86.25" customHeight="1">
      <c r="A637" s="605" t="s">
        <v>828</v>
      </c>
      <c r="B637" s="243" t="s">
        <v>1678</v>
      </c>
      <c r="C637" s="271" t="s">
        <v>67</v>
      </c>
      <c r="D637" s="925"/>
      <c r="E637" s="628" t="s">
        <v>2082</v>
      </c>
      <c r="F637" s="172" t="s">
        <v>2020</v>
      </c>
      <c r="G637" s="147"/>
      <c r="H637" s="899"/>
      <c r="I637" s="483" t="s">
        <v>2516</v>
      </c>
      <c r="J637" s="508" t="s">
        <v>2020</v>
      </c>
      <c r="K637" s="103"/>
      <c r="L637" s="508"/>
      <c r="M637" s="355"/>
      <c r="N637" s="508"/>
      <c r="O637" s="172"/>
      <c r="P637" s="355"/>
      <c r="Q637" s="591"/>
      <c r="R637" s="301"/>
    </row>
    <row r="638" spans="1:18" ht="86.25" customHeight="1">
      <c r="A638" s="605" t="s">
        <v>829</v>
      </c>
      <c r="B638" s="243" t="s">
        <v>1679</v>
      </c>
      <c r="C638" s="249" t="s">
        <v>253</v>
      </c>
      <c r="D638" s="925"/>
      <c r="E638" s="628" t="s">
        <v>2082</v>
      </c>
      <c r="F638" s="172" t="s">
        <v>2020</v>
      </c>
      <c r="G638" s="147"/>
      <c r="H638" s="839"/>
      <c r="I638" s="483" t="s">
        <v>2482</v>
      </c>
      <c r="J638" s="508" t="s">
        <v>2020</v>
      </c>
      <c r="K638" s="103"/>
      <c r="L638" s="508"/>
      <c r="M638" s="355"/>
      <c r="N638" s="508"/>
      <c r="O638" s="172"/>
      <c r="P638" s="355"/>
      <c r="Q638" s="591"/>
      <c r="R638" s="301"/>
    </row>
    <row r="639" spans="1:18" ht="86.25" customHeight="1">
      <c r="A639" s="605" t="s">
        <v>830</v>
      </c>
      <c r="B639" s="243" t="s">
        <v>1680</v>
      </c>
      <c r="C639" s="249" t="s">
        <v>66</v>
      </c>
      <c r="D639" s="925"/>
      <c r="E639" s="628" t="s">
        <v>2082</v>
      </c>
      <c r="F639" s="172" t="s">
        <v>2019</v>
      </c>
      <c r="G639" s="147"/>
      <c r="H639" s="483" t="s">
        <v>2096</v>
      </c>
      <c r="I639" s="670" t="s">
        <v>2100</v>
      </c>
      <c r="J639" s="508" t="s">
        <v>2019</v>
      </c>
      <c r="K639" s="103"/>
      <c r="L639" s="508"/>
      <c r="M639" s="355"/>
      <c r="N639" s="508"/>
      <c r="O639" s="172"/>
      <c r="P639" s="355"/>
      <c r="Q639" s="591"/>
      <c r="R639" s="301"/>
    </row>
    <row r="640" spans="1:18" ht="86.25" customHeight="1">
      <c r="A640" s="605" t="s">
        <v>831</v>
      </c>
      <c r="B640" s="243" t="s">
        <v>1681</v>
      </c>
      <c r="C640" s="249" t="s">
        <v>66</v>
      </c>
      <c r="D640" s="925"/>
      <c r="E640" s="628" t="s">
        <v>2082</v>
      </c>
      <c r="F640" s="172" t="s">
        <v>2019</v>
      </c>
      <c r="G640" s="147"/>
      <c r="H640" s="483" t="s">
        <v>2096</v>
      </c>
      <c r="I640" s="670" t="s">
        <v>2100</v>
      </c>
      <c r="J640" s="508" t="s">
        <v>2019</v>
      </c>
      <c r="K640" s="103"/>
      <c r="L640" s="508"/>
      <c r="M640" s="355"/>
      <c r="N640" s="508"/>
      <c r="O640" s="172"/>
      <c r="P640" s="355"/>
      <c r="Q640" s="591"/>
      <c r="R640" s="301"/>
    </row>
    <row r="641" spans="1:18" ht="86.25" customHeight="1">
      <c r="A641" s="605" t="s">
        <v>832</v>
      </c>
      <c r="B641" s="243" t="s">
        <v>1682</v>
      </c>
      <c r="C641" s="249" t="s">
        <v>65</v>
      </c>
      <c r="D641" s="926"/>
      <c r="E641" s="628" t="s">
        <v>2082</v>
      </c>
      <c r="F641" s="172" t="s">
        <v>2020</v>
      </c>
      <c r="G641" s="147"/>
      <c r="H641" s="483"/>
      <c r="I641" s="483" t="s">
        <v>2098</v>
      </c>
      <c r="J641" s="508" t="s">
        <v>2020</v>
      </c>
      <c r="K641" s="103"/>
      <c r="L641" s="508"/>
      <c r="M641" s="355"/>
      <c r="N641" s="508"/>
      <c r="O641" s="172"/>
      <c r="P641" s="355"/>
      <c r="Q641" s="591"/>
      <c r="R641" s="301"/>
    </row>
    <row r="642" spans="1:18" ht="45" customHeight="1">
      <c r="A642" s="603" t="s">
        <v>833</v>
      </c>
      <c r="B642" s="264" t="s">
        <v>1713</v>
      </c>
      <c r="C642" s="297"/>
      <c r="D642" s="298"/>
      <c r="E642" s="661"/>
      <c r="F642" s="315"/>
      <c r="G642" s="392">
        <f>IF(OR(F642="NA/SC",COUNTIF(F643:F649,"NA/SC")&gt;=2)=TRUE,"NA/SC",IF(AND(F643="",F644="",F645="",F646="",F647="",F648="",F649="")=TRUE,"",IF(COUNTIF(F643:F649,"sim")=7,4,IF(AND(COUNTIF(F643:F649,"NA/SC")=1,COUNTIF(F643:F650,"SIM")=6)=TRUE,4,IF(COUNTIF(F643:F649,"sim")&gt;=5,3,IF(COUNTIF(F643:F649,"sim")&gt;=3,2,IF(COUNTIF(F643:F649,"sim")&gt;=1,1,0)))))))</f>
        <v>3</v>
      </c>
      <c r="H642" s="497"/>
      <c r="I642" s="872"/>
      <c r="J642" s="521"/>
      <c r="K642" s="136"/>
      <c r="L642" s="521"/>
      <c r="M642" s="372" t="str">
        <f>IF(OR(L642="NA/SC",COUNTIF(L643:L649,"NA/SC")&gt;=2)=TRUE,"NA/SC",IF(AND(L643="",L644="",L645="",L646="",L647="",L648="",L649="")=TRUE,"",IF(COUNTIF(L643:L649,"sim")=7,4,IF(AND(COUNTIF(L643:L649,"NA/SC")=1,COUNTIF(L643:L650,"SIM")=6)=TRUE,4,IF(COUNTIF(L643:L649,"sim")&gt;=5,3,IF(COUNTIF(L643:L649,"sim")&gt;=3,2,IF(COUNTIF(L643:L649,"sim")&gt;=1,1,0)))))))</f>
        <v/>
      </c>
      <c r="N642" s="521"/>
      <c r="O642" s="315"/>
      <c r="P642" s="372" t="str">
        <f>IF(OR(N642="NA/SC",COUNTIF(N643:N649,"NA/SC")&gt;=2)=TRUE,"NA/SC",IF(AND(N643="",N644="",N645="",N646="",N647="",N648="",N649="")=TRUE,"",IF(COUNTIF(N643:N649,"sim")=7,4,IF(AND(COUNTIF(N643:N649,"NA/SC")=1,COUNTIF(N643:N650,"SIM")=6)=TRUE,4,IF(COUNTIF(N643:N649,"sim")&gt;=5,3,IF(COUNTIF(N643:N649,"sim")&gt;=3,2,IF(COUNTIF(N643:N649,"sim")&gt;=1,1,0)))))))</f>
        <v/>
      </c>
      <c r="Q642" s="534"/>
      <c r="R642" s="535" t="s">
        <v>1794</v>
      </c>
    </row>
    <row r="643" spans="1:18" ht="97.5" customHeight="1">
      <c r="A643" s="605" t="s">
        <v>834</v>
      </c>
      <c r="B643" s="239" t="s">
        <v>1683</v>
      </c>
      <c r="C643" s="249"/>
      <c r="D643" s="918" t="s">
        <v>1810</v>
      </c>
      <c r="E643" s="628" t="s">
        <v>2132</v>
      </c>
      <c r="F643" s="172" t="s">
        <v>2019</v>
      </c>
      <c r="G643" s="147"/>
      <c r="H643" s="748" t="s">
        <v>2138</v>
      </c>
      <c r="I643" s="671" t="s">
        <v>2489</v>
      </c>
      <c r="J643" s="508" t="s">
        <v>2019</v>
      </c>
      <c r="K643" s="103"/>
      <c r="L643" s="508"/>
      <c r="M643" s="355"/>
      <c r="N643" s="508"/>
      <c r="O643" s="172"/>
      <c r="P643" s="355"/>
      <c r="Q643" s="591"/>
      <c r="R643" s="301"/>
    </row>
    <row r="644" spans="1:18" ht="86.25" customHeight="1">
      <c r="A644" s="605" t="s">
        <v>835</v>
      </c>
      <c r="B644" s="239" t="s">
        <v>326</v>
      </c>
      <c r="C644" s="249"/>
      <c r="D644" s="925"/>
      <c r="E644" s="628" t="s">
        <v>2082</v>
      </c>
      <c r="F644" s="172" t="s">
        <v>2019</v>
      </c>
      <c r="G644" s="147"/>
      <c r="H644" s="483" t="s">
        <v>2107</v>
      </c>
      <c r="I644" s="745" t="s">
        <v>2104</v>
      </c>
      <c r="J644" s="508" t="s">
        <v>2019</v>
      </c>
      <c r="K644" s="103"/>
      <c r="L644" s="508"/>
      <c r="M644" s="355"/>
      <c r="N644" s="508"/>
      <c r="O644" s="172"/>
      <c r="P644" s="355"/>
      <c r="Q644" s="591"/>
      <c r="R644" s="301"/>
    </row>
    <row r="645" spans="1:18" ht="86.25" customHeight="1">
      <c r="A645" s="605" t="s">
        <v>836</v>
      </c>
      <c r="B645" s="239" t="s">
        <v>1684</v>
      </c>
      <c r="C645" s="249"/>
      <c r="D645" s="925"/>
      <c r="E645" s="628" t="s">
        <v>2132</v>
      </c>
      <c r="F645" s="172" t="s">
        <v>2020</v>
      </c>
      <c r="G645" s="147"/>
      <c r="H645" s="483" t="s">
        <v>2103</v>
      </c>
      <c r="I645" s="906" t="s">
        <v>2106</v>
      </c>
      <c r="J645" s="508" t="s">
        <v>2019</v>
      </c>
      <c r="K645" s="483" t="s">
        <v>2483</v>
      </c>
      <c r="L645" s="508"/>
      <c r="M645" s="355"/>
      <c r="N645" s="508"/>
      <c r="O645" s="172"/>
      <c r="P645" s="355"/>
      <c r="Q645" s="591"/>
      <c r="R645" s="301"/>
    </row>
    <row r="646" spans="1:18" ht="339.75" customHeight="1">
      <c r="A646" s="605" t="s">
        <v>837</v>
      </c>
      <c r="B646" s="239" t="s">
        <v>1685</v>
      </c>
      <c r="C646" s="249"/>
      <c r="D646" s="925"/>
      <c r="E646" s="628" t="s">
        <v>2160</v>
      </c>
      <c r="F646" s="172" t="s">
        <v>2019</v>
      </c>
      <c r="G646" s="147"/>
      <c r="H646" s="751" t="s">
        <v>2484</v>
      </c>
      <c r="I646" s="906" t="s">
        <v>2490</v>
      </c>
      <c r="J646" s="508" t="s">
        <v>2019</v>
      </c>
      <c r="K646" s="103"/>
      <c r="L646" s="508"/>
      <c r="M646" s="355"/>
      <c r="N646" s="508"/>
      <c r="O646" s="172"/>
      <c r="P646" s="355"/>
      <c r="Q646" s="591"/>
      <c r="R646" s="301"/>
    </row>
    <row r="647" spans="1:18" ht="103.5" customHeight="1">
      <c r="A647" s="605" t="s">
        <v>838</v>
      </c>
      <c r="B647" s="239" t="s">
        <v>1686</v>
      </c>
      <c r="C647" s="249"/>
      <c r="D647" s="925"/>
      <c r="E647" s="628"/>
      <c r="F647" s="172" t="s">
        <v>2019</v>
      </c>
      <c r="G647" s="147"/>
      <c r="H647" s="483" t="s">
        <v>2102</v>
      </c>
      <c r="I647" s="670" t="s">
        <v>2105</v>
      </c>
      <c r="J647" s="508" t="s">
        <v>2019</v>
      </c>
      <c r="K647" s="103"/>
      <c r="L647" s="508"/>
      <c r="M647" s="355"/>
      <c r="N647" s="508"/>
      <c r="O647" s="172"/>
      <c r="P647" s="355"/>
      <c r="Q647" s="591"/>
      <c r="R647" s="301"/>
    </row>
    <row r="648" spans="1:18" ht="86.25" customHeight="1">
      <c r="A648" s="605" t="s">
        <v>839</v>
      </c>
      <c r="B648" s="239" t="s">
        <v>1687</v>
      </c>
      <c r="C648" s="249" t="s">
        <v>72</v>
      </c>
      <c r="D648" s="925"/>
      <c r="E648" s="628" t="s">
        <v>2082</v>
      </c>
      <c r="F648" s="172" t="s">
        <v>2020</v>
      </c>
      <c r="G648" s="147"/>
      <c r="H648" s="483"/>
      <c r="I648" s="854"/>
      <c r="J648" s="508" t="s">
        <v>2020</v>
      </c>
      <c r="K648" s="103"/>
      <c r="L648" s="508"/>
      <c r="M648" s="355"/>
      <c r="N648" s="508"/>
      <c r="O648" s="172"/>
      <c r="P648" s="355"/>
      <c r="Q648" s="591"/>
      <c r="R648" s="301"/>
    </row>
    <row r="649" spans="1:18" ht="86.25" customHeight="1">
      <c r="A649" s="605" t="s">
        <v>840</v>
      </c>
      <c r="B649" s="239" t="s">
        <v>1688</v>
      </c>
      <c r="C649" s="249"/>
      <c r="D649" s="926"/>
      <c r="E649" s="628" t="s">
        <v>2082</v>
      </c>
      <c r="F649" s="172" t="s">
        <v>2019</v>
      </c>
      <c r="G649" s="157"/>
      <c r="H649" s="483" t="s">
        <v>2101</v>
      </c>
      <c r="I649" s="670" t="s">
        <v>2106</v>
      </c>
      <c r="J649" s="508" t="s">
        <v>2019</v>
      </c>
      <c r="K649" s="103"/>
      <c r="L649" s="508"/>
      <c r="M649" s="365"/>
      <c r="N649" s="508"/>
      <c r="O649" s="172"/>
      <c r="P649" s="365"/>
      <c r="Q649" s="591"/>
      <c r="R649" s="301"/>
    </row>
    <row r="650" spans="1:18" ht="45" customHeight="1">
      <c r="A650" s="604" t="s">
        <v>841</v>
      </c>
      <c r="B650" s="247" t="s">
        <v>183</v>
      </c>
      <c r="C650" s="776"/>
      <c r="D650" s="235"/>
      <c r="E650" s="643"/>
      <c r="F650" s="170"/>
      <c r="G650" s="145">
        <f>IF(F650="NA/SC","NÃO AVALIADO",IF(AND(G652="NA/SC",G661="NA/SC")=TRUE,"NÃO AVALIADO",IF(AND(G652="",G661="")=TRUE,"",IF(AVERAGE(G652,G661)-INT(AVERAGE(G652,G661))&lt;=0.5,INT(AVERAGE(G652,G661)),INT(AVERAGE(G652,G661))+1))))</f>
        <v>4</v>
      </c>
      <c r="H650" s="684"/>
      <c r="I650" s="345"/>
      <c r="J650" s="505"/>
      <c r="K650" s="91"/>
      <c r="L650" s="505"/>
      <c r="M650" s="351" t="str">
        <f>IF(L650="NA/SC","NÃO AVALIADO",IF(AND(M652="NA/SC",M661="NA/SC")=TRUE,"NÃO AVALIADO",IF(AND(M652="",M661="")=TRUE,"",IF(AVERAGE(M652,M661)-INT(AVERAGE(M652,M661))&lt;=0.5,INT(AVERAGE(M652,M661)),INT(AVERAGE(M652,M661))+1))))</f>
        <v/>
      </c>
      <c r="N650" s="505"/>
      <c r="O650" s="170"/>
      <c r="P650" s="351" t="str">
        <f>IF(N650="NA/SC","NÃO AVALIADO",IF(AND(P652="NA/SC",P661="NA/SC")=TRUE,"NÃO AVALIADO",IF(AND(P652="",P661="")=TRUE,"",IF(AVERAGE(P652,P661)-INT(AVERAGE(P652,P661))&lt;=0.5,INT(AVERAGE(P652,P661)),INT(AVERAGE(P652,P661))+1))))</f>
        <v/>
      </c>
      <c r="Q650" s="531"/>
      <c r="R650" s="532" t="s">
        <v>1795</v>
      </c>
    </row>
    <row r="651" spans="1:18" ht="21">
      <c r="A651" s="605" t="s">
        <v>85</v>
      </c>
      <c r="B651" s="248" t="s">
        <v>86</v>
      </c>
      <c r="C651" s="249"/>
      <c r="D651" s="250"/>
      <c r="E651" s="640"/>
      <c r="F651" s="172"/>
      <c r="G651" s="146"/>
      <c r="H651" s="483"/>
      <c r="I651" s="852"/>
      <c r="J651" s="508"/>
      <c r="K651" s="104"/>
      <c r="L651" s="508"/>
      <c r="M651" s="358"/>
      <c r="N651" s="508"/>
      <c r="O651" s="172"/>
      <c r="P651" s="358"/>
      <c r="Q651" s="591"/>
      <c r="R651" s="301"/>
    </row>
    <row r="652" spans="1:18" ht="45" customHeight="1">
      <c r="A652" s="603" t="s">
        <v>842</v>
      </c>
      <c r="B652" s="264" t="s">
        <v>1241</v>
      </c>
      <c r="C652" s="297"/>
      <c r="D652" s="298"/>
      <c r="E652" s="660"/>
      <c r="F652" s="315"/>
      <c r="G652" s="392">
        <f>IF(OR(F652="NA/SC",COUNTIF(F653:F660,"NA/SC")&gt;=2)=TRUE,"NA/SC",IF(AND(F653="",F654="",F655="",F656="",F657="",F658="",F659="",F660="")=TRUE,"",IF(COUNTIF(F653:F660,"sim")=8,4,IF(AND(COUNTIF(F653:F660,"NA/SC")=1,COUNTIF(F653:F660,"SIM")=7)=TRUE,4,IF(COUNTIF(F653:F660,"sim")&gt;=7,3,IF(COUNTIF(F653:F660,"sim")&gt;=4,2,IF(COUNTIF(F653:F660,"sim")&gt;=2,1,0)))))))</f>
        <v>4</v>
      </c>
      <c r="H652" s="497"/>
      <c r="I652" s="873"/>
      <c r="J652" s="521"/>
      <c r="K652" s="83"/>
      <c r="L652" s="521"/>
      <c r="M652" s="372" t="str">
        <f>IF(OR(L652="NA/SC",COUNTIF(L653:L660,"NA/SC")&gt;=2)=TRUE,"NA/SC",IF(AND(L653="",L654="",L655="",L656="",L657="",L658="",L659="",L660="")=TRUE,"",IF(COUNTIF(L653:L660,"sim")=8,4,IF(AND(COUNTIF(L653:L660,"NA/SC")=1,COUNTIF(L653:L660,"SIM")=7)=TRUE,4,IF(COUNTIF(L653:L660,"sim")&gt;=7,3,IF(COUNTIF(L653:L660,"sim")&gt;=4,2,IF(COUNTIF(L653:L660,"sim")&gt;=2,1,0)))))))</f>
        <v/>
      </c>
      <c r="N652" s="521"/>
      <c r="O652" s="315"/>
      <c r="P652" s="372" t="str">
        <f>IF(OR(N652="NA/SC",COUNTIF(N653:N660,"NA/SC")&gt;=2)=TRUE,"NA/SC",IF(AND(N653="",N654="",N655="",N656="",N657="",N658="",N659="",N660="")=TRUE,"",IF(COUNTIF(N653:N660,"sim")=8,4,IF(AND(COUNTIF(N653:N660,"NA/SC")=1,COUNTIF(N653:N660,"SIM")=7)=TRUE,4,IF(COUNTIF(N653:N660,"sim")&gt;=7,3,IF(COUNTIF(N653:N660,"sim")&gt;=4,2,IF(COUNTIF(N653:N660,"sim")&gt;=2,1,0)))))))</f>
        <v/>
      </c>
      <c r="Q652" s="534"/>
      <c r="R652" s="535" t="s">
        <v>1796</v>
      </c>
    </row>
    <row r="653" spans="1:18" ht="86.25" customHeight="1">
      <c r="A653" s="605" t="s">
        <v>843</v>
      </c>
      <c r="B653" s="239" t="s">
        <v>185</v>
      </c>
      <c r="C653" s="249" t="s">
        <v>20</v>
      </c>
      <c r="D653" s="918" t="s">
        <v>1886</v>
      </c>
      <c r="E653" s="628" t="s">
        <v>2409</v>
      </c>
      <c r="F653" s="172" t="s">
        <v>2019</v>
      </c>
      <c r="G653" s="147"/>
      <c r="H653" s="487" t="s">
        <v>2108</v>
      </c>
      <c r="I653" s="670" t="s">
        <v>2139</v>
      </c>
      <c r="J653" s="508" t="s">
        <v>2019</v>
      </c>
      <c r="K653" s="103"/>
      <c r="L653" s="508"/>
      <c r="M653" s="355"/>
      <c r="N653" s="508"/>
      <c r="O653" s="172"/>
      <c r="P653" s="355"/>
      <c r="Q653" s="591"/>
      <c r="R653" s="301"/>
    </row>
    <row r="654" spans="1:18" ht="86.25" customHeight="1">
      <c r="A654" s="605" t="s">
        <v>844</v>
      </c>
      <c r="B654" s="240" t="s">
        <v>1689</v>
      </c>
      <c r="C654" s="271" t="s">
        <v>76</v>
      </c>
      <c r="D654" s="925"/>
      <c r="E654" s="628" t="s">
        <v>2409</v>
      </c>
      <c r="F654" s="172" t="s">
        <v>2019</v>
      </c>
      <c r="G654" s="147"/>
      <c r="H654" s="487" t="s">
        <v>2109</v>
      </c>
      <c r="I654" s="670" t="s">
        <v>2139</v>
      </c>
      <c r="J654" s="508" t="s">
        <v>2019</v>
      </c>
      <c r="K654" s="103"/>
      <c r="L654" s="508"/>
      <c r="M654" s="355"/>
      <c r="N654" s="508"/>
      <c r="O654" s="172"/>
      <c r="P654" s="355"/>
      <c r="Q654" s="591"/>
      <c r="R654" s="301"/>
    </row>
    <row r="655" spans="1:18" ht="86.25" customHeight="1">
      <c r="A655" s="605" t="s">
        <v>845</v>
      </c>
      <c r="B655" s="239" t="s">
        <v>329</v>
      </c>
      <c r="C655" s="249" t="s">
        <v>75</v>
      </c>
      <c r="D655" s="925"/>
      <c r="E655" s="628" t="s">
        <v>2409</v>
      </c>
      <c r="F655" s="172" t="s">
        <v>2019</v>
      </c>
      <c r="G655" s="147"/>
      <c r="H655" s="680" t="s">
        <v>2110</v>
      </c>
      <c r="I655" s="670" t="s">
        <v>2139</v>
      </c>
      <c r="J655" s="508" t="s">
        <v>2019</v>
      </c>
      <c r="K655" s="103"/>
      <c r="L655" s="508"/>
      <c r="M655" s="355"/>
      <c r="N655" s="508"/>
      <c r="O655" s="172"/>
      <c r="P655" s="355"/>
      <c r="Q655" s="591"/>
      <c r="R655" s="301"/>
    </row>
    <row r="656" spans="1:18" ht="86.25" customHeight="1">
      <c r="A656" s="605" t="s">
        <v>846</v>
      </c>
      <c r="B656" s="239" t="s">
        <v>374</v>
      </c>
      <c r="C656" s="249"/>
      <c r="D656" s="925"/>
      <c r="E656" s="628" t="s">
        <v>2409</v>
      </c>
      <c r="F656" s="172" t="s">
        <v>2019</v>
      </c>
      <c r="G656" s="164"/>
      <c r="H656" s="680" t="s">
        <v>2111</v>
      </c>
      <c r="I656" s="670" t="s">
        <v>2139</v>
      </c>
      <c r="J656" s="508" t="s">
        <v>2019</v>
      </c>
      <c r="K656" s="103"/>
      <c r="L656" s="508"/>
      <c r="M656" s="376"/>
      <c r="N656" s="508"/>
      <c r="O656" s="172"/>
      <c r="P656" s="376"/>
      <c r="Q656" s="591"/>
      <c r="R656" s="301"/>
    </row>
    <row r="657" spans="1:18" ht="86.25" customHeight="1">
      <c r="A657" s="605" t="s">
        <v>847</v>
      </c>
      <c r="B657" s="239" t="s">
        <v>375</v>
      </c>
      <c r="C657" s="249" t="s">
        <v>250</v>
      </c>
      <c r="D657" s="925"/>
      <c r="E657" s="628" t="s">
        <v>2409</v>
      </c>
      <c r="F657" s="172" t="s">
        <v>2019</v>
      </c>
      <c r="G657" s="147"/>
      <c r="H657" s="680" t="s">
        <v>2112</v>
      </c>
      <c r="I657" s="671" t="s">
        <v>2139</v>
      </c>
      <c r="J657" s="508" t="s">
        <v>2019</v>
      </c>
      <c r="K657" s="103"/>
      <c r="L657" s="508"/>
      <c r="M657" s="355"/>
      <c r="N657" s="508"/>
      <c r="O657" s="172"/>
      <c r="P657" s="355"/>
      <c r="Q657" s="591"/>
      <c r="R657" s="301"/>
    </row>
    <row r="658" spans="1:18" ht="86.25" customHeight="1">
      <c r="A658" s="605" t="s">
        <v>848</v>
      </c>
      <c r="B658" s="239" t="s">
        <v>860</v>
      </c>
      <c r="C658" s="249"/>
      <c r="D658" s="925"/>
      <c r="E658" s="628" t="s">
        <v>2409</v>
      </c>
      <c r="F658" s="172" t="s">
        <v>2019</v>
      </c>
      <c r="G658" s="146"/>
      <c r="H658" s="680" t="s">
        <v>2141</v>
      </c>
      <c r="I658" s="874" t="s">
        <v>2113</v>
      </c>
      <c r="J658" s="508" t="s">
        <v>2019</v>
      </c>
      <c r="K658" s="103"/>
      <c r="L658" s="508"/>
      <c r="M658" s="358"/>
      <c r="N658" s="508"/>
      <c r="O658" s="172"/>
      <c r="P658" s="358"/>
      <c r="Q658" s="591"/>
      <c r="R658" s="301"/>
    </row>
    <row r="659" spans="1:18" ht="144.75" customHeight="1">
      <c r="A659" s="605" t="s">
        <v>849</v>
      </c>
      <c r="B659" s="239" t="s">
        <v>780</v>
      </c>
      <c r="C659" s="249" t="s">
        <v>74</v>
      </c>
      <c r="D659" s="925"/>
      <c r="E659" s="628" t="s">
        <v>2409</v>
      </c>
      <c r="F659" s="172" t="s">
        <v>2019</v>
      </c>
      <c r="G659" s="157"/>
      <c r="H659" s="752" t="s">
        <v>2492</v>
      </c>
      <c r="I659" s="670" t="s">
        <v>2140</v>
      </c>
      <c r="J659" s="508" t="s">
        <v>2019</v>
      </c>
      <c r="K659" s="103"/>
      <c r="L659" s="508"/>
      <c r="M659" s="365"/>
      <c r="N659" s="508"/>
      <c r="O659" s="172"/>
      <c r="P659" s="365"/>
      <c r="Q659" s="591"/>
      <c r="R659" s="301"/>
    </row>
    <row r="660" spans="1:18" ht="86.25" customHeight="1">
      <c r="A660" s="605" t="s">
        <v>850</v>
      </c>
      <c r="B660" s="239" t="s">
        <v>186</v>
      </c>
      <c r="C660" s="249" t="s">
        <v>73</v>
      </c>
      <c r="D660" s="926"/>
      <c r="E660" s="628" t="s">
        <v>2409</v>
      </c>
      <c r="F660" s="172" t="s">
        <v>2019</v>
      </c>
      <c r="G660" s="147"/>
      <c r="H660" s="487" t="s">
        <v>2114</v>
      </c>
      <c r="I660" s="670" t="s">
        <v>2140</v>
      </c>
      <c r="J660" s="508" t="s">
        <v>2019</v>
      </c>
      <c r="K660" s="103"/>
      <c r="L660" s="508"/>
      <c r="M660" s="355"/>
      <c r="N660" s="508"/>
      <c r="O660" s="172"/>
      <c r="P660" s="355"/>
      <c r="Q660" s="591"/>
      <c r="R660" s="301"/>
    </row>
    <row r="661" spans="1:18" ht="45" customHeight="1">
      <c r="A661" s="603" t="s">
        <v>851</v>
      </c>
      <c r="B661" s="264" t="s">
        <v>1714</v>
      </c>
      <c r="C661" s="297"/>
      <c r="D661" s="298"/>
      <c r="E661" s="649"/>
      <c r="F661" s="315"/>
      <c r="G661" s="392">
        <f>IF(OR(F661="NA/SC",COUNTIF(F662:F669,"NA/SC")&gt;=2)=TRUE,"NA/SC",IF(AND(F662="",F663="",F664="",F665="",F666="",F667="",F668="",F669="")=TRUE,"",IF(COUNTIF(F662:F669,"sim")=8,4,IF(AND(COUNTIF(F662:F669,"NA/SC")=1,COUNTIF(F662:F669,"SIM")=7)=TRUE,4,IF(COUNTIF(F662:F669,"sim")&gt;=6,3,IF(COUNTIF(F662:F669,"sim")&gt;=4,2,IF(COUNTIF(F662:F669,"sim")&gt;=2,1,0)))))))</f>
        <v>4</v>
      </c>
      <c r="H661" s="497"/>
      <c r="I661" s="875"/>
      <c r="J661" s="521"/>
      <c r="K661" s="137"/>
      <c r="L661" s="521"/>
      <c r="M661" s="372" t="str">
        <f>IF(OR(L661="NA/SC",COUNTIF(L662:L669,"NA/SC")&gt;=2)=TRUE,"NA/SC",IF(AND(L662="",L663="",L664="",L665="",L666="",L667="",L668="",L669="")=TRUE,"",IF(COUNTIF(L662:L669,"sim")=8,4,IF(AND(COUNTIF(L662:L669,"NA/SC")=1,COUNTIF(L662:L669,"SIM")=7)=TRUE,4,IF(COUNTIF(L662:L669,"sim")&gt;=6,3,IF(COUNTIF(L662:L669,"sim")&gt;=4,2,IF(COUNTIF(L662:L669,"sim")&gt;=2,1,0)))))))</f>
        <v/>
      </c>
      <c r="N661" s="521"/>
      <c r="O661" s="315"/>
      <c r="P661" s="372" t="str">
        <f>IF(OR(N661="NA/SC",COUNTIF(N662:N669,"NA/SC")&gt;=2)=TRUE,"NA/SC",IF(AND(N662="",N663="",N664="",N665="",N666="",N667="",N668="",N669="")=TRUE,"",IF(COUNTIF(N662:N669,"sim")=8,4,IF(AND(COUNTIF(N662:N669,"NA/SC")=1,COUNTIF(N662:N669,"SIM")=7)=TRUE,4,IF(COUNTIF(N662:N669,"sim")&gt;=6,3,IF(COUNTIF(N662:N669,"sim")&gt;=4,2,IF(COUNTIF(N662:N669,"sim")&gt;=2,1,0)))))))</f>
        <v/>
      </c>
      <c r="Q661" s="534"/>
      <c r="R661" s="535" t="s">
        <v>1797</v>
      </c>
    </row>
    <row r="662" spans="1:18" ht="142.15" customHeight="1">
      <c r="A662" s="605" t="s">
        <v>852</v>
      </c>
      <c r="B662" s="239" t="s">
        <v>189</v>
      </c>
      <c r="C662" s="249" t="s">
        <v>81</v>
      </c>
      <c r="D662" s="918" t="s">
        <v>1887</v>
      </c>
      <c r="E662" s="628" t="s">
        <v>2409</v>
      </c>
      <c r="F662" s="172" t="s">
        <v>2019</v>
      </c>
      <c r="G662" s="147"/>
      <c r="H662" s="487" t="s">
        <v>2142</v>
      </c>
      <c r="I662" s="670" t="s">
        <v>2149</v>
      </c>
      <c r="J662" s="508" t="s">
        <v>2019</v>
      </c>
      <c r="K662" s="103"/>
      <c r="L662" s="508"/>
      <c r="M662" s="355"/>
      <c r="N662" s="508"/>
      <c r="O662" s="172"/>
      <c r="P662" s="355"/>
      <c r="Q662" s="591"/>
      <c r="R662" s="301"/>
    </row>
    <row r="663" spans="1:18" ht="86.25" customHeight="1">
      <c r="A663" s="605" t="s">
        <v>853</v>
      </c>
      <c r="B663" s="239" t="s">
        <v>190</v>
      </c>
      <c r="C663" s="249" t="s">
        <v>81</v>
      </c>
      <c r="D663" s="925"/>
      <c r="E663" s="628" t="s">
        <v>2409</v>
      </c>
      <c r="F663" s="172" t="s">
        <v>2019</v>
      </c>
      <c r="G663" s="147"/>
      <c r="H663" s="487" t="s">
        <v>2143</v>
      </c>
      <c r="I663" s="670" t="s">
        <v>2149</v>
      </c>
      <c r="J663" s="508" t="s">
        <v>2019</v>
      </c>
      <c r="K663" s="103"/>
      <c r="L663" s="508"/>
      <c r="M663" s="355"/>
      <c r="N663" s="508"/>
      <c r="O663" s="172"/>
      <c r="P663" s="355"/>
      <c r="Q663" s="591"/>
      <c r="R663" s="301"/>
    </row>
    <row r="664" spans="1:18" ht="86.25" customHeight="1">
      <c r="A664" s="605" t="s">
        <v>854</v>
      </c>
      <c r="B664" s="239" t="s">
        <v>191</v>
      </c>
      <c r="C664" s="249" t="s">
        <v>81</v>
      </c>
      <c r="D664" s="925"/>
      <c r="E664" s="628" t="s">
        <v>2409</v>
      </c>
      <c r="F664" s="172" t="s">
        <v>2019</v>
      </c>
      <c r="G664" s="157"/>
      <c r="H664" s="487" t="s">
        <v>2144</v>
      </c>
      <c r="I664" s="670" t="s">
        <v>2149</v>
      </c>
      <c r="J664" s="508" t="s">
        <v>2019</v>
      </c>
      <c r="K664" s="103"/>
      <c r="L664" s="508"/>
      <c r="M664" s="365"/>
      <c r="N664" s="508"/>
      <c r="O664" s="172"/>
      <c r="P664" s="365"/>
      <c r="Q664" s="591"/>
      <c r="R664" s="301"/>
    </row>
    <row r="665" spans="1:18" ht="86.25" customHeight="1">
      <c r="A665" s="605" t="s">
        <v>855</v>
      </c>
      <c r="B665" s="239" t="s">
        <v>192</v>
      </c>
      <c r="C665" s="249" t="s">
        <v>81</v>
      </c>
      <c r="D665" s="925"/>
      <c r="E665" s="628" t="s">
        <v>2409</v>
      </c>
      <c r="F665" s="172" t="s">
        <v>2019</v>
      </c>
      <c r="G665" s="147"/>
      <c r="H665" s="487" t="s">
        <v>2145</v>
      </c>
      <c r="I665" s="670" t="s">
        <v>2149</v>
      </c>
      <c r="J665" s="508" t="s">
        <v>2019</v>
      </c>
      <c r="K665" s="103"/>
      <c r="L665" s="508"/>
      <c r="M665" s="355"/>
      <c r="N665" s="508"/>
      <c r="O665" s="172"/>
      <c r="P665" s="355"/>
      <c r="Q665" s="591"/>
      <c r="R665" s="301"/>
    </row>
    <row r="666" spans="1:18" ht="86.25" customHeight="1">
      <c r="A666" s="605" t="s">
        <v>856</v>
      </c>
      <c r="B666" s="239" t="s">
        <v>193</v>
      </c>
      <c r="C666" s="249" t="s">
        <v>80</v>
      </c>
      <c r="D666" s="925"/>
      <c r="E666" s="628" t="s">
        <v>2409</v>
      </c>
      <c r="F666" s="172" t="s">
        <v>2019</v>
      </c>
      <c r="G666" s="147"/>
      <c r="H666" s="487" t="s">
        <v>2146</v>
      </c>
      <c r="I666" s="670" t="s">
        <v>2149</v>
      </c>
      <c r="J666" s="508" t="s">
        <v>2019</v>
      </c>
      <c r="K666" s="103"/>
      <c r="L666" s="508"/>
      <c r="M666" s="355"/>
      <c r="N666" s="508"/>
      <c r="O666" s="172"/>
      <c r="P666" s="355"/>
      <c r="Q666" s="591"/>
      <c r="R666" s="301"/>
    </row>
    <row r="667" spans="1:18" ht="86.25" customHeight="1">
      <c r="A667" s="605" t="s">
        <v>857</v>
      </c>
      <c r="B667" s="239" t="s">
        <v>194</v>
      </c>
      <c r="C667" s="249" t="s">
        <v>79</v>
      </c>
      <c r="D667" s="925"/>
      <c r="E667" s="628" t="s">
        <v>2409</v>
      </c>
      <c r="F667" s="172" t="s">
        <v>2019</v>
      </c>
      <c r="G667" s="147"/>
      <c r="H667" s="487" t="s">
        <v>2147</v>
      </c>
      <c r="I667" s="670" t="s">
        <v>2149</v>
      </c>
      <c r="J667" s="508" t="s">
        <v>2019</v>
      </c>
      <c r="K667" s="103"/>
      <c r="L667" s="508"/>
      <c r="M667" s="355"/>
      <c r="N667" s="508"/>
      <c r="O667" s="172"/>
      <c r="P667" s="355"/>
      <c r="Q667" s="591"/>
      <c r="R667" s="301"/>
    </row>
    <row r="668" spans="1:18" ht="86.25" customHeight="1">
      <c r="A668" s="605" t="s">
        <v>858</v>
      </c>
      <c r="B668" s="299" t="s">
        <v>195</v>
      </c>
      <c r="C668" s="249" t="s">
        <v>78</v>
      </c>
      <c r="D668" s="925"/>
      <c r="E668" s="628" t="s">
        <v>2409</v>
      </c>
      <c r="F668" s="172" t="s">
        <v>2019</v>
      </c>
      <c r="G668" s="147"/>
      <c r="H668" s="840" t="s">
        <v>2148</v>
      </c>
      <c r="I668" s="670" t="s">
        <v>2149</v>
      </c>
      <c r="J668" s="508" t="s">
        <v>2019</v>
      </c>
      <c r="K668" s="103"/>
      <c r="L668" s="508"/>
      <c r="M668" s="355"/>
      <c r="N668" s="508"/>
      <c r="O668" s="172"/>
      <c r="P668" s="355"/>
      <c r="Q668" s="591"/>
      <c r="R668" s="301"/>
    </row>
    <row r="669" spans="1:18" ht="168" customHeight="1" thickBot="1">
      <c r="A669" s="617" t="s">
        <v>859</v>
      </c>
      <c r="B669" s="397" t="s">
        <v>861</v>
      </c>
      <c r="C669" s="787" t="s">
        <v>77</v>
      </c>
      <c r="D669" s="919"/>
      <c r="E669" s="628" t="s">
        <v>2409</v>
      </c>
      <c r="F669" s="172" t="s">
        <v>2019</v>
      </c>
      <c r="G669" s="311"/>
      <c r="H669" s="841" t="s">
        <v>2508</v>
      </c>
      <c r="I669" s="671" t="s">
        <v>2149</v>
      </c>
      <c r="J669" s="524" t="s">
        <v>2019</v>
      </c>
      <c r="K669" s="525"/>
      <c r="L669" s="524"/>
      <c r="M669" s="405"/>
      <c r="N669" s="524"/>
      <c r="O669" s="404"/>
      <c r="P669" s="405"/>
      <c r="Q669" s="595"/>
      <c r="R669" s="596"/>
    </row>
    <row r="670" spans="1:18" ht="45" customHeight="1" thickBot="1">
      <c r="A670" s="401"/>
      <c r="B670" s="618" t="s">
        <v>786</v>
      </c>
      <c r="C670" s="788"/>
      <c r="D670" s="402"/>
      <c r="E670" s="662"/>
      <c r="F670" s="403"/>
      <c r="G670" s="393"/>
      <c r="H670" s="389"/>
      <c r="I670" s="876"/>
      <c r="J670" s="891"/>
      <c r="K670" s="313"/>
      <c r="L670" s="313"/>
      <c r="M670" s="312"/>
      <c r="N670" s="346"/>
      <c r="O670" s="313"/>
      <c r="P670" s="312"/>
      <c r="Q670" s="528"/>
      <c r="R670" s="410"/>
    </row>
    <row r="671" spans="1:18" ht="23.25">
      <c r="A671" s="300"/>
      <c r="B671" s="398"/>
      <c r="C671" s="789"/>
      <c r="D671" s="399"/>
      <c r="E671" s="663" t="s">
        <v>1816</v>
      </c>
      <c r="F671" s="400" t="s">
        <v>1780</v>
      </c>
      <c r="G671" s="394"/>
      <c r="H671" s="717"/>
      <c r="I671" s="877"/>
      <c r="J671" s="892"/>
      <c r="K671" s="386"/>
      <c r="L671" s="377"/>
      <c r="M671" s="378"/>
      <c r="N671" s="347"/>
      <c r="O671" s="138"/>
      <c r="P671" s="378"/>
      <c r="Q671" s="381"/>
      <c r="R671" s="302"/>
    </row>
    <row r="672" spans="1:18" ht="45" customHeight="1">
      <c r="A672" s="300"/>
      <c r="B672" s="303" t="s">
        <v>862</v>
      </c>
      <c r="C672" s="772"/>
      <c r="D672" s="307"/>
      <c r="E672" s="664">
        <f>4*28</f>
        <v>112</v>
      </c>
      <c r="F672" s="304">
        <f>4*28</f>
        <v>112</v>
      </c>
      <c r="G672" s="394"/>
      <c r="H672" s="717"/>
      <c r="I672" s="854"/>
      <c r="J672" s="893"/>
      <c r="K672" s="103"/>
      <c r="L672" s="102"/>
      <c r="M672" s="354"/>
      <c r="N672" s="348"/>
      <c r="O672" s="138"/>
      <c r="P672" s="378"/>
      <c r="Q672" s="382"/>
      <c r="R672" s="301"/>
    </row>
    <row r="673" spans="1:18" ht="45" customHeight="1" thickBot="1">
      <c r="A673" s="300"/>
      <c r="B673" s="305" t="s">
        <v>863</v>
      </c>
      <c r="C673" s="773"/>
      <c r="D673" s="308"/>
      <c r="E673" s="665">
        <f>112-4*COUNTIF(M9:M650,"NÃO AVALIADO")</f>
        <v>112</v>
      </c>
      <c r="F673" s="306">
        <f>112-4*COUNTIF(P9:P650,"NÃO AVALIADO")</f>
        <v>112</v>
      </c>
      <c r="G673" s="65"/>
      <c r="H673" s="718"/>
      <c r="I673" s="854"/>
      <c r="J673" s="893"/>
      <c r="K673" s="103"/>
      <c r="L673" s="102"/>
      <c r="M673" s="379"/>
      <c r="N673" s="348"/>
      <c r="O673" s="139"/>
      <c r="P673" s="379"/>
      <c r="Q673" s="382"/>
      <c r="R673" s="301"/>
    </row>
    <row r="674" spans="1:18" ht="45" customHeight="1" thickBot="1">
      <c r="A674" s="300"/>
      <c r="B674" s="395" t="s">
        <v>864</v>
      </c>
      <c r="C674" s="774"/>
      <c r="D674" s="309"/>
      <c r="E674" s="666">
        <f>M676</f>
        <v>0</v>
      </c>
      <c r="F674" s="501">
        <f>P676</f>
        <v>1</v>
      </c>
      <c r="G674" s="13"/>
      <c r="H674" s="717"/>
      <c r="I674" s="854"/>
      <c r="J674" s="893"/>
      <c r="K674" s="103"/>
      <c r="L674" s="102"/>
      <c r="M674" s="385"/>
      <c r="N674" s="348"/>
      <c r="O674" s="139"/>
      <c r="P674" s="354"/>
      <c r="Q674" s="382"/>
      <c r="R674" s="301"/>
    </row>
    <row r="675" spans="1:18" ht="45" customHeight="1" thickBot="1">
      <c r="A675" s="430"/>
      <c r="B675" s="396" t="s">
        <v>865</v>
      </c>
      <c r="C675" s="775"/>
      <c r="D675" s="310"/>
      <c r="E675" s="667">
        <f>E674/E673</f>
        <v>0</v>
      </c>
      <c r="F675" s="503">
        <f>F674/F673</f>
        <v>8.9285714285714281E-3</v>
      </c>
      <c r="G675" s="383"/>
      <c r="H675" s="719"/>
      <c r="I675" s="878"/>
      <c r="J675" s="894"/>
      <c r="K675" s="141"/>
      <c r="L675" s="141"/>
      <c r="M675" s="384"/>
      <c r="N675" s="141"/>
      <c r="O675" s="141"/>
      <c r="P675" s="384"/>
      <c r="Q675" s="502"/>
      <c r="R675" s="168"/>
    </row>
    <row r="676" spans="1:18" ht="29.25" thickBot="1">
      <c r="A676" s="431"/>
      <c r="B676" s="140"/>
      <c r="C676" s="790"/>
      <c r="D676" s="142"/>
      <c r="E676" s="636"/>
      <c r="F676" s="387"/>
      <c r="G676" s="143"/>
      <c r="H676" s="720"/>
      <c r="I676" s="878"/>
      <c r="J676" s="894"/>
      <c r="K676" s="141"/>
      <c r="L676" s="144"/>
      <c r="M676" s="501">
        <f>SUM(M9,M29,M56,M68,M89,M112,M147,M160,M190,M203,M244,M280,M306,M321,M335,M352,M375,M386,M412,M429,M452,M477,M492,M510,M542,M577,M616,M650)</f>
        <v>0</v>
      </c>
      <c r="N676" s="500"/>
      <c r="O676" s="500"/>
      <c r="P676" s="501">
        <f>SUM(P9,P29,P56,P68,P89,P112,P147,P160,P190,P203,P244,P280,P306,P321,P335,P352,P375,P386,P412,P429,P452,P477,P492,P510,P542,P577,P616,P650)</f>
        <v>1</v>
      </c>
      <c r="Q676" s="501">
        <f>SUM(Q9,Q29,Q56,Q68,Q89,Q112,Q147,Q160,Q190,Q203,Q244,Q280,Q306,Q321,Q335,Q352,Q375,Q386,Q412,Q429,Q452,Q477,Q492,Q510,Q542,Q577,Q616,Q650)</f>
        <v>0</v>
      </c>
      <c r="R676" s="168"/>
    </row>
    <row r="677" spans="1:18" ht="21">
      <c r="A677" s="432"/>
      <c r="B677" s="37"/>
      <c r="C677" s="791"/>
      <c r="D677" s="14"/>
      <c r="E677" s="637"/>
      <c r="F677" s="388"/>
      <c r="G677" s="35"/>
      <c r="H677" s="721"/>
      <c r="I677" s="879"/>
      <c r="J677" s="408"/>
      <c r="K677" s="37"/>
      <c r="L677" s="37"/>
      <c r="M677" s="37"/>
      <c r="N677" s="37"/>
      <c r="O677" s="37"/>
      <c r="P677" s="37"/>
      <c r="Q677" s="48"/>
      <c r="R677" s="47"/>
    </row>
    <row r="678" spans="1:18" ht="21">
      <c r="A678" s="433"/>
      <c r="B678" s="37"/>
      <c r="C678" s="792"/>
      <c r="D678" s="37"/>
      <c r="E678" s="638"/>
      <c r="F678" s="388"/>
      <c r="G678" s="408"/>
      <c r="H678" s="722"/>
      <c r="I678" s="880"/>
      <c r="J678" s="408"/>
      <c r="K678" s="37"/>
      <c r="L678" s="37"/>
      <c r="M678" s="37"/>
      <c r="N678" s="37"/>
      <c r="O678" s="37"/>
      <c r="P678" s="37"/>
      <c r="Q678" s="48"/>
      <c r="R678" s="409"/>
    </row>
    <row r="679" spans="1:18" ht="21">
      <c r="A679" s="433"/>
      <c r="B679" s="37"/>
      <c r="C679" s="792"/>
      <c r="D679" s="37"/>
      <c r="E679" s="638"/>
      <c r="F679" s="388"/>
      <c r="G679" s="408"/>
      <c r="H679" s="722"/>
      <c r="I679" s="880"/>
      <c r="J679" s="408"/>
      <c r="K679" s="37"/>
      <c r="L679" s="37"/>
      <c r="M679" s="37"/>
      <c r="N679" s="37"/>
      <c r="O679" s="37"/>
      <c r="P679" s="37"/>
      <c r="Q679" s="48"/>
      <c r="R679" s="409"/>
    </row>
    <row r="680" spans="1:18" ht="21">
      <c r="A680" s="433"/>
      <c r="B680" s="37"/>
      <c r="C680" s="792"/>
      <c r="D680" s="37"/>
      <c r="E680" s="638"/>
      <c r="F680" s="388"/>
      <c r="G680" s="408"/>
      <c r="H680" s="722"/>
      <c r="I680" s="880"/>
      <c r="J680" s="408"/>
      <c r="K680" s="37"/>
      <c r="L680" s="37"/>
      <c r="M680" s="37"/>
      <c r="N680" s="37"/>
      <c r="O680" s="37"/>
      <c r="P680" s="37"/>
      <c r="Q680" s="48"/>
      <c r="R680" s="409"/>
    </row>
    <row r="681" spans="1:18" ht="21">
      <c r="A681" s="433"/>
      <c r="B681" s="37"/>
      <c r="C681" s="792"/>
      <c r="D681" s="37"/>
      <c r="E681" s="638"/>
      <c r="F681" s="388"/>
      <c r="G681" s="408"/>
      <c r="H681" s="722"/>
      <c r="I681" s="880"/>
      <c r="J681" s="408"/>
      <c r="K681" s="37"/>
      <c r="L681" s="37"/>
      <c r="M681" s="37"/>
      <c r="N681" s="37"/>
      <c r="O681" s="37"/>
      <c r="P681" s="37"/>
      <c r="Q681" s="48"/>
      <c r="R681" s="409"/>
    </row>
    <row r="682" spans="1:18" ht="21">
      <c r="A682" s="433"/>
      <c r="B682" s="37"/>
      <c r="C682" s="792"/>
      <c r="D682" s="37"/>
      <c r="E682" s="638"/>
      <c r="F682" s="388"/>
      <c r="G682" s="408"/>
      <c r="H682" s="722"/>
      <c r="I682" s="880"/>
      <c r="J682" s="408"/>
      <c r="K682" s="37"/>
      <c r="L682" s="37"/>
      <c r="M682" s="37"/>
      <c r="N682" s="37"/>
      <c r="O682" s="37"/>
      <c r="P682" s="37"/>
      <c r="Q682" s="48"/>
      <c r="R682" s="409"/>
    </row>
    <row r="683" spans="1:18" ht="21">
      <c r="A683" s="433"/>
      <c r="B683" s="37"/>
      <c r="C683" s="792"/>
      <c r="D683" s="37"/>
      <c r="E683" s="638"/>
      <c r="F683" s="388"/>
      <c r="G683" s="408"/>
      <c r="H683" s="722"/>
      <c r="I683" s="880"/>
      <c r="J683" s="408"/>
      <c r="K683" s="37"/>
      <c r="L683" s="37"/>
      <c r="M683" s="37"/>
      <c r="N683" s="37"/>
      <c r="O683" s="37"/>
      <c r="P683" s="37"/>
      <c r="Q683" s="48"/>
      <c r="R683" s="409"/>
    </row>
    <row r="684" spans="1:18" ht="21">
      <c r="A684" s="433"/>
      <c r="B684" s="37"/>
      <c r="C684" s="792"/>
      <c r="D684" s="37"/>
      <c r="E684" s="638"/>
      <c r="F684" s="388"/>
      <c r="G684" s="408"/>
      <c r="H684" s="722"/>
      <c r="I684" s="880"/>
      <c r="J684" s="408"/>
      <c r="K684" s="37"/>
      <c r="L684" s="37"/>
      <c r="M684" s="37"/>
      <c r="N684" s="37"/>
      <c r="O684" s="37"/>
      <c r="P684" s="37"/>
      <c r="Q684" s="48"/>
      <c r="R684" s="409"/>
    </row>
    <row r="685" spans="1:18" ht="21">
      <c r="A685" s="433"/>
      <c r="B685" s="37"/>
      <c r="C685" s="792"/>
      <c r="D685" s="37"/>
      <c r="E685" s="638"/>
      <c r="F685" s="388"/>
      <c r="G685" s="408"/>
      <c r="H685" s="722"/>
      <c r="I685" s="880"/>
      <c r="J685" s="408"/>
      <c r="K685" s="37"/>
      <c r="L685" s="37"/>
      <c r="M685" s="37"/>
      <c r="N685" s="37"/>
      <c r="O685" s="37"/>
      <c r="P685" s="37"/>
      <c r="Q685" s="48"/>
      <c r="R685" s="409"/>
    </row>
    <row r="686" spans="1:18" ht="21">
      <c r="A686" s="433"/>
      <c r="B686" s="37"/>
      <c r="C686" s="792"/>
      <c r="D686" s="37"/>
      <c r="E686" s="638"/>
      <c r="F686" s="388"/>
      <c r="G686" s="408"/>
      <c r="H686" s="722"/>
      <c r="I686" s="880"/>
      <c r="J686" s="408"/>
      <c r="K686" s="37"/>
      <c r="L686" s="37"/>
      <c r="M686" s="37"/>
      <c r="N686" s="37"/>
      <c r="O686" s="37"/>
      <c r="P686" s="37"/>
      <c r="Q686" s="48"/>
      <c r="R686" s="409"/>
    </row>
  </sheetData>
  <sheetProtection password="EBFE" sheet="1" objects="1" scenarios="1" formatCells="0" formatColumns="0" formatRows="0" insertHyperlinks="0" autoFilter="0" pivotTables="0"/>
  <mergeCells count="122">
    <mergeCell ref="N6:N7"/>
    <mergeCell ref="D484:D487"/>
    <mergeCell ref="D480:D482"/>
    <mergeCell ref="D489:D491"/>
    <mergeCell ref="D495:D498"/>
    <mergeCell ref="D500:D502"/>
    <mergeCell ref="D504:D509"/>
    <mergeCell ref="A3:E3"/>
    <mergeCell ref="A4:E4"/>
    <mergeCell ref="A5:D5"/>
    <mergeCell ref="E5:I5"/>
    <mergeCell ref="D24:D27"/>
    <mergeCell ref="A28:B28"/>
    <mergeCell ref="D32:D35"/>
    <mergeCell ref="D37:D40"/>
    <mergeCell ref="D42:D49"/>
    <mergeCell ref="D83:D88"/>
    <mergeCell ref="A8:B8"/>
    <mergeCell ref="D12:D15"/>
    <mergeCell ref="D17:D22"/>
    <mergeCell ref="D92:D100"/>
    <mergeCell ref="D102:D111"/>
    <mergeCell ref="D115:D120"/>
    <mergeCell ref="D122:D131"/>
    <mergeCell ref="D177:D182"/>
    <mergeCell ref="D184:D189"/>
    <mergeCell ref="D193:D196"/>
    <mergeCell ref="J5:K5"/>
    <mergeCell ref="L5:M5"/>
    <mergeCell ref="N5:P5"/>
    <mergeCell ref="Q5:R5"/>
    <mergeCell ref="A6:A7"/>
    <mergeCell ref="B6:B7"/>
    <mergeCell ref="C6:C7"/>
    <mergeCell ref="D6:D7"/>
    <mergeCell ref="E6:E7"/>
    <mergeCell ref="F6:F7"/>
    <mergeCell ref="G6:G7"/>
    <mergeCell ref="H6:H7"/>
    <mergeCell ref="R6:R7"/>
    <mergeCell ref="O6:O7"/>
    <mergeCell ref="P6:P7"/>
    <mergeCell ref="Q6:Q7"/>
    <mergeCell ref="I6:I7"/>
    <mergeCell ref="J6:J7"/>
    <mergeCell ref="K6:K7"/>
    <mergeCell ref="L6:L7"/>
    <mergeCell ref="M6:M7"/>
    <mergeCell ref="D141:D146"/>
    <mergeCell ref="D150:D153"/>
    <mergeCell ref="D155:D158"/>
    <mergeCell ref="A159:B159"/>
    <mergeCell ref="D163:D167"/>
    <mergeCell ref="D169:D175"/>
    <mergeCell ref="D51:D54"/>
    <mergeCell ref="A55:B55"/>
    <mergeCell ref="D59:D62"/>
    <mergeCell ref="D64:D67"/>
    <mergeCell ref="D71:D76"/>
    <mergeCell ref="D78:D81"/>
    <mergeCell ref="D133:D139"/>
    <mergeCell ref="D219:D222"/>
    <mergeCell ref="D224:D233"/>
    <mergeCell ref="D235:D243"/>
    <mergeCell ref="D247:D253"/>
    <mergeCell ref="D255:D267"/>
    <mergeCell ref="D269:D274"/>
    <mergeCell ref="D198:D201"/>
    <mergeCell ref="A202:B202"/>
    <mergeCell ref="D206:D217"/>
    <mergeCell ref="D382:D385"/>
    <mergeCell ref="D389:D397"/>
    <mergeCell ref="D314:D320"/>
    <mergeCell ref="D324:D327"/>
    <mergeCell ref="D329:D334"/>
    <mergeCell ref="D338:D342"/>
    <mergeCell ref="D344:D350"/>
    <mergeCell ref="A351:B351"/>
    <mergeCell ref="D276:D279"/>
    <mergeCell ref="D283:D286"/>
    <mergeCell ref="D288:D291"/>
    <mergeCell ref="D293:D300"/>
    <mergeCell ref="D302:D305"/>
    <mergeCell ref="D309:D312"/>
    <mergeCell ref="D653:D660"/>
    <mergeCell ref="D662:D669"/>
    <mergeCell ref="D608:D614"/>
    <mergeCell ref="A615:B615"/>
    <mergeCell ref="D619:D623"/>
    <mergeCell ref="D625:D629"/>
    <mergeCell ref="D631:D641"/>
    <mergeCell ref="D643:D649"/>
    <mergeCell ref="D555:D561"/>
    <mergeCell ref="D563:D570"/>
    <mergeCell ref="D572:D576"/>
    <mergeCell ref="D580:D591"/>
    <mergeCell ref="D593:D597"/>
    <mergeCell ref="D599:D606"/>
    <mergeCell ref="D467:D471"/>
    <mergeCell ref="D473:D476"/>
    <mergeCell ref="A1:R1"/>
    <mergeCell ref="A2:R2"/>
    <mergeCell ref="D513:D520"/>
    <mergeCell ref="D522:D527"/>
    <mergeCell ref="D529:D534"/>
    <mergeCell ref="D536:D541"/>
    <mergeCell ref="D545:D553"/>
    <mergeCell ref="D439:D444"/>
    <mergeCell ref="D446:D450"/>
    <mergeCell ref="A451:B451"/>
    <mergeCell ref="D455:D459"/>
    <mergeCell ref="D461:D465"/>
    <mergeCell ref="D399:D402"/>
    <mergeCell ref="D404:D411"/>
    <mergeCell ref="D415:D417"/>
    <mergeCell ref="D419:D422"/>
    <mergeCell ref="D424:D428"/>
    <mergeCell ref="D432:D437"/>
    <mergeCell ref="D355:D359"/>
    <mergeCell ref="D361:D369"/>
    <mergeCell ref="D371:D374"/>
    <mergeCell ref="D378:D380"/>
  </mergeCells>
  <conditionalFormatting sqref="A275 F670:F671 F676">
    <cfRule type="containsText" dxfId="598" priority="705" stopIfTrue="1" operator="containsText" text="Não">
      <formula>NOT(ISERROR(SEARCH("Não",#REF!)))</formula>
    </cfRule>
  </conditionalFormatting>
  <conditionalFormatting sqref="O270:O274 O281 O307 O336 O57 O69 O30 O322 O236:O241 O451 O353:O354 O376 O387 O413 O453 O478 O488">
    <cfRule type="containsText" dxfId="597" priority="579" stopIfTrue="1" operator="containsText" text="Não">
      <formula>NOT(ISERROR(SEARCH("Não",#REF!)))</formula>
    </cfRule>
  </conditionalFormatting>
  <conditionalFormatting sqref="O242">
    <cfRule type="containsText" dxfId="596" priority="578" stopIfTrue="1" operator="containsText" text="Não">
      <formula>NOT(ISERROR(SEARCH("Não",#REF!)))</formula>
    </cfRule>
  </conditionalFormatting>
  <conditionalFormatting sqref="O186:O189">
    <cfRule type="containsText" dxfId="595" priority="577" stopIfTrue="1" operator="containsText" text="Não">
      <formula>NOT(ISERROR(SEARCH("Não",#REF!)))</formula>
    </cfRule>
  </conditionalFormatting>
  <conditionalFormatting sqref="O243">
    <cfRule type="containsText" dxfId="594" priority="576" stopIfTrue="1" operator="containsText" text="Não">
      <formula>NOT(ISERROR(SEARCH("Não",#REF!)))</formula>
    </cfRule>
  </conditionalFormatting>
  <conditionalFormatting sqref="O177">
    <cfRule type="containsText" dxfId="593" priority="540" stopIfTrue="1" operator="containsText" text="Não">
      <formula>NOT(ISERROR(SEARCH("Não",#REF!)))</formula>
    </cfRule>
  </conditionalFormatting>
  <conditionalFormatting sqref="O178:O182">
    <cfRule type="containsText" dxfId="592" priority="539" stopIfTrue="1" operator="containsText" text="Não">
      <formula>NOT(ISERROR(SEARCH("Não",#REF!)))</formula>
    </cfRule>
  </conditionalFormatting>
  <conditionalFormatting sqref="O184">
    <cfRule type="containsText" dxfId="591" priority="538" stopIfTrue="1" operator="containsText" text="Não">
      <formula>NOT(ISERROR(SEARCH("Não",#REF!)))</formula>
    </cfRule>
  </conditionalFormatting>
  <conditionalFormatting sqref="O185">
    <cfRule type="containsText" dxfId="590" priority="537" stopIfTrue="1" operator="containsText" text="Não">
      <formula>NOT(ISERROR(SEARCH("Não",#REF!)))</formula>
    </cfRule>
  </conditionalFormatting>
  <conditionalFormatting sqref="O191">
    <cfRule type="containsText" dxfId="589" priority="536" stopIfTrue="1" operator="containsText" text="Não">
      <formula>NOT(ISERROR(SEARCH("Não",#REF!)))</formula>
    </cfRule>
  </conditionalFormatting>
  <conditionalFormatting sqref="O193">
    <cfRule type="containsText" dxfId="588" priority="535" stopIfTrue="1" operator="containsText" text="Não">
      <formula>NOT(ISERROR(SEARCH("Não",#REF!)))</formula>
    </cfRule>
  </conditionalFormatting>
  <conditionalFormatting sqref="O194:O196">
    <cfRule type="containsText" dxfId="587" priority="533" stopIfTrue="1" operator="containsText" text="Não">
      <formula>NOT(ISERROR(SEARCH("Não",#REF!)))</formula>
    </cfRule>
  </conditionalFormatting>
  <conditionalFormatting sqref="O198">
    <cfRule type="containsText" dxfId="586" priority="532" stopIfTrue="1" operator="containsText" text="Não">
      <formula>NOT(ISERROR(SEARCH("Não",#REF!)))</formula>
    </cfRule>
  </conditionalFormatting>
  <conditionalFormatting sqref="O199:O201">
    <cfRule type="containsText" dxfId="585" priority="531" stopIfTrue="1" operator="containsText" text="Não">
      <formula>NOT(ISERROR(SEARCH("Não",#REF!)))</formula>
    </cfRule>
  </conditionalFormatting>
  <conditionalFormatting sqref="O206:O217">
    <cfRule type="containsText" dxfId="584" priority="530" stopIfTrue="1" operator="containsText" text="Não">
      <formula>NOT(ISERROR(SEARCH("Não",#REF!)))</formula>
    </cfRule>
  </conditionalFormatting>
  <conditionalFormatting sqref="O10 O12:O15">
    <cfRule type="containsText" dxfId="583" priority="575" stopIfTrue="1" operator="containsText" text="Não">
      <formula>NOT(ISERROR(SEARCH("Não",#REF!)))</formula>
    </cfRule>
  </conditionalFormatting>
  <conditionalFormatting sqref="O17:O22">
    <cfRule type="containsText" dxfId="582" priority="574" stopIfTrue="1" operator="containsText" text="Não">
      <formula>NOT(ISERROR(SEARCH("Não",#REF!)))</formula>
    </cfRule>
  </conditionalFormatting>
  <conditionalFormatting sqref="O24:O27">
    <cfRule type="containsText" dxfId="581" priority="573" stopIfTrue="1" operator="containsText" text="Não">
      <formula>NOT(ISERROR(SEARCH("Não",#REF!)))</formula>
    </cfRule>
  </conditionalFormatting>
  <conditionalFormatting sqref="O32">
    <cfRule type="containsText" dxfId="580" priority="572" stopIfTrue="1" operator="containsText" text="Não">
      <formula>NOT(ISERROR(SEARCH("Não",#REF!)))</formula>
    </cfRule>
  </conditionalFormatting>
  <conditionalFormatting sqref="O33:O35">
    <cfRule type="containsText" dxfId="579" priority="571" stopIfTrue="1" operator="containsText" text="Não">
      <formula>NOT(ISERROR(SEARCH("Não",#REF!)))</formula>
    </cfRule>
  </conditionalFormatting>
  <conditionalFormatting sqref="O42:O49">
    <cfRule type="containsText" dxfId="578" priority="570" stopIfTrue="1" operator="containsText" text="Não">
      <formula>NOT(ISERROR(SEARCH("Não",#REF!)))</formula>
    </cfRule>
  </conditionalFormatting>
  <conditionalFormatting sqref="O51:O54">
    <cfRule type="containsText" dxfId="577" priority="569" stopIfTrue="1" operator="containsText" text="Não">
      <formula>NOT(ISERROR(SEARCH("Não",#REF!)))</formula>
    </cfRule>
  </conditionalFormatting>
  <conditionalFormatting sqref="O59:O62">
    <cfRule type="containsText" dxfId="576" priority="568" stopIfTrue="1" operator="containsText" text="Não">
      <formula>NOT(ISERROR(SEARCH("Não",#REF!)))</formula>
    </cfRule>
  </conditionalFormatting>
  <conditionalFormatting sqref="O64:O67">
    <cfRule type="containsText" dxfId="575" priority="565" stopIfTrue="1" operator="containsText" text="Não">
      <formula>NOT(ISERROR(SEARCH("Não",#REF!)))</formula>
    </cfRule>
  </conditionalFormatting>
  <conditionalFormatting sqref="O71:O76">
    <cfRule type="containsText" dxfId="574" priority="564" stopIfTrue="1" operator="containsText" text="Não">
      <formula>NOT(ISERROR(SEARCH("Não",#REF!)))</formula>
    </cfRule>
  </conditionalFormatting>
  <conditionalFormatting sqref="O78:O81">
    <cfRule type="containsText" dxfId="573" priority="563" stopIfTrue="1" operator="containsText" text="Não">
      <formula>NOT(ISERROR(SEARCH("Não",#REF!)))</formula>
    </cfRule>
  </conditionalFormatting>
  <conditionalFormatting sqref="O83:O88">
    <cfRule type="containsText" dxfId="572" priority="562" stopIfTrue="1" operator="containsText" text="Não">
      <formula>NOT(ISERROR(SEARCH("Não",#REF!)))</formula>
    </cfRule>
  </conditionalFormatting>
  <conditionalFormatting sqref="O92:O100">
    <cfRule type="containsText" dxfId="571" priority="561" stopIfTrue="1" operator="containsText" text="Não">
      <formula>NOT(ISERROR(SEARCH("Não",#REF!)))</formula>
    </cfRule>
  </conditionalFormatting>
  <conditionalFormatting sqref="O102">
    <cfRule type="containsText" dxfId="570" priority="559" stopIfTrue="1" operator="containsText" text="Não">
      <formula>NOT(ISERROR(SEARCH("Não",#REF!)))</formula>
    </cfRule>
  </conditionalFormatting>
  <conditionalFormatting sqref="O103:O111">
    <cfRule type="containsText" dxfId="569" priority="558" stopIfTrue="1" operator="containsText" text="Não">
      <formula>NOT(ISERROR(SEARCH("Não",#REF!)))</formula>
    </cfRule>
  </conditionalFormatting>
  <conditionalFormatting sqref="O115:O120">
    <cfRule type="containsText" dxfId="568" priority="557" stopIfTrue="1" operator="containsText" text="Não">
      <formula>NOT(ISERROR(SEARCH("Não",#REF!)))</formula>
    </cfRule>
  </conditionalFormatting>
  <conditionalFormatting sqref="O122">
    <cfRule type="containsText" dxfId="567" priority="556" stopIfTrue="1" operator="containsText" text="Não">
      <formula>NOT(ISERROR(SEARCH("Não",#REF!)))</formula>
    </cfRule>
  </conditionalFormatting>
  <conditionalFormatting sqref="O123:O131">
    <cfRule type="containsText" dxfId="566" priority="555" stopIfTrue="1" operator="containsText" text="Não">
      <formula>NOT(ISERROR(SEARCH("Não",#REF!)))</formula>
    </cfRule>
  </conditionalFormatting>
  <conditionalFormatting sqref="O133">
    <cfRule type="containsText" dxfId="565" priority="554" stopIfTrue="1" operator="containsText" text="Não">
      <formula>NOT(ISERROR(SEARCH("Não",#REF!)))</formula>
    </cfRule>
  </conditionalFormatting>
  <conditionalFormatting sqref="O134:O139">
    <cfRule type="containsText" dxfId="564" priority="553" stopIfTrue="1" operator="containsText" text="Não">
      <formula>NOT(ISERROR(SEARCH("Não",#REF!)))</formula>
    </cfRule>
  </conditionalFormatting>
  <conditionalFormatting sqref="O141">
    <cfRule type="containsText" dxfId="563" priority="552" stopIfTrue="1" operator="containsText" text="Não">
      <formula>NOT(ISERROR(SEARCH("Não",#REF!)))</formula>
    </cfRule>
  </conditionalFormatting>
  <conditionalFormatting sqref="O142:O146">
    <cfRule type="containsText" dxfId="562" priority="551" stopIfTrue="1" operator="containsText" text="Não">
      <formula>NOT(ISERROR(SEARCH("Não",#REF!)))</formula>
    </cfRule>
  </conditionalFormatting>
  <conditionalFormatting sqref="O148">
    <cfRule type="containsText" dxfId="561" priority="550" stopIfTrue="1" operator="containsText" text="Não">
      <formula>NOT(ISERROR(SEARCH("Não",#REF!)))</formula>
    </cfRule>
  </conditionalFormatting>
  <conditionalFormatting sqref="O150">
    <cfRule type="containsText" dxfId="560" priority="549" stopIfTrue="1" operator="containsText" text="Não">
      <formula>NOT(ISERROR(SEARCH("Não",#REF!)))</formula>
    </cfRule>
  </conditionalFormatting>
  <conditionalFormatting sqref="O151:O153">
    <cfRule type="containsText" dxfId="559" priority="547" stopIfTrue="1" operator="containsText" text="Não">
      <formula>NOT(ISERROR(SEARCH("Não",#REF!)))</formula>
    </cfRule>
  </conditionalFormatting>
  <conditionalFormatting sqref="O155">
    <cfRule type="containsText" dxfId="558" priority="546" stopIfTrue="1" operator="containsText" text="Não">
      <formula>NOT(ISERROR(SEARCH("Não",#REF!)))</formula>
    </cfRule>
  </conditionalFormatting>
  <conditionalFormatting sqref="O156:O158">
    <cfRule type="containsText" dxfId="557" priority="545" stopIfTrue="1" operator="containsText" text="Não">
      <formula>NOT(ISERROR(SEARCH("Não",#REF!)))</formula>
    </cfRule>
  </conditionalFormatting>
  <conditionalFormatting sqref="O161">
    <cfRule type="containsText" dxfId="556" priority="544" stopIfTrue="1" operator="containsText" text="Não">
      <formula>NOT(ISERROR(SEARCH("Não",#REF!)))</formula>
    </cfRule>
  </conditionalFormatting>
  <conditionalFormatting sqref="O163">
    <cfRule type="containsText" dxfId="555" priority="543" stopIfTrue="1" operator="containsText" text="Não">
      <formula>NOT(ISERROR(SEARCH("Não",#REF!)))</formula>
    </cfRule>
  </conditionalFormatting>
  <conditionalFormatting sqref="O164:O167">
    <cfRule type="containsText" dxfId="554" priority="542" stopIfTrue="1" operator="containsText" text="Não">
      <formula>NOT(ISERROR(SEARCH("Não",#REF!)))</formula>
    </cfRule>
  </conditionalFormatting>
  <conditionalFormatting sqref="O169:O175">
    <cfRule type="containsText" dxfId="553" priority="541" stopIfTrue="1" operator="containsText" text="Não">
      <formula>NOT(ISERROR(SEARCH("Não",#REF!)))</formula>
    </cfRule>
  </conditionalFormatting>
  <conditionalFormatting sqref="O219:O222">
    <cfRule type="containsText" dxfId="552" priority="528" stopIfTrue="1" operator="containsText" text="Não">
      <formula>NOT(ISERROR(SEARCH("Não",#REF!)))</formula>
    </cfRule>
  </conditionalFormatting>
  <conditionalFormatting sqref="O37:O40">
    <cfRule type="containsText" dxfId="551" priority="527" stopIfTrue="1" operator="containsText" text="Não">
      <formula>NOT(ISERROR(SEARCH("Não",#REF!)))</formula>
    </cfRule>
  </conditionalFormatting>
  <conditionalFormatting sqref="O224">
    <cfRule type="containsText" dxfId="550" priority="526" stopIfTrue="1" operator="containsText" text="Não">
      <formula>NOT(ISERROR(SEARCH("Não",#REF!)))</formula>
    </cfRule>
  </conditionalFormatting>
  <conditionalFormatting sqref="O225:O233">
    <cfRule type="containsText" dxfId="549" priority="525" stopIfTrue="1" operator="containsText" text="Não">
      <formula>NOT(ISERROR(SEARCH("Não",#REF!)))</formula>
    </cfRule>
  </conditionalFormatting>
  <conditionalFormatting sqref="O235">
    <cfRule type="containsText" dxfId="548" priority="524" stopIfTrue="1" operator="containsText" text="Não">
      <formula>NOT(ISERROR(SEARCH("Não",#REF!)))</formula>
    </cfRule>
  </conditionalFormatting>
  <conditionalFormatting sqref="O247:O253">
    <cfRule type="containsText" dxfId="547" priority="522" stopIfTrue="1" operator="containsText" text="Não">
      <formula>NOT(ISERROR(SEARCH("Não",#REF!)))</formula>
    </cfRule>
  </conditionalFormatting>
  <conditionalFormatting sqref="O255:O267">
    <cfRule type="containsText" dxfId="546" priority="521" stopIfTrue="1" operator="containsText" text="Não">
      <formula>NOT(ISERROR(SEARCH("Não",#REF!)))</formula>
    </cfRule>
  </conditionalFormatting>
  <conditionalFormatting sqref="O269">
    <cfRule type="containsText" dxfId="545" priority="520" stopIfTrue="1" operator="containsText" text="Não">
      <formula>NOT(ISERROR(SEARCH("Não",#REF!)))</formula>
    </cfRule>
  </conditionalFormatting>
  <conditionalFormatting sqref="O276:O279">
    <cfRule type="containsText" dxfId="544" priority="519" stopIfTrue="1" operator="containsText" text="Não">
      <formula>NOT(ISERROR(SEARCH("Não",#REF!)))</formula>
    </cfRule>
  </conditionalFormatting>
  <conditionalFormatting sqref="O283">
    <cfRule type="containsText" dxfId="543" priority="517" stopIfTrue="1" operator="containsText" text="Não">
      <formula>NOT(ISERROR(SEARCH("Não",#REF!)))</formula>
    </cfRule>
  </conditionalFormatting>
  <conditionalFormatting sqref="O284:O286">
    <cfRule type="containsText" dxfId="542" priority="516" stopIfTrue="1" operator="containsText" text="Não">
      <formula>NOT(ISERROR(SEARCH("Não",#REF!)))</formula>
    </cfRule>
  </conditionalFormatting>
  <conditionalFormatting sqref="O288">
    <cfRule type="containsText" dxfId="541" priority="515" stopIfTrue="1" operator="containsText" text="Não">
      <formula>NOT(ISERROR(SEARCH("Não",#REF!)))</formula>
    </cfRule>
  </conditionalFormatting>
  <conditionalFormatting sqref="O289:O291">
    <cfRule type="containsText" dxfId="540" priority="514" stopIfTrue="1" operator="containsText" text="Não">
      <formula>NOT(ISERROR(SEARCH("Não",#REF!)))</formula>
    </cfRule>
  </conditionalFormatting>
  <conditionalFormatting sqref="O293">
    <cfRule type="containsText" dxfId="539" priority="513" stopIfTrue="1" operator="containsText" text="Não">
      <formula>NOT(ISERROR(SEARCH("Não",#REF!)))</formula>
    </cfRule>
  </conditionalFormatting>
  <conditionalFormatting sqref="O294:O300">
    <cfRule type="containsText" dxfId="538" priority="512" stopIfTrue="1" operator="containsText" text="Não">
      <formula>NOT(ISERROR(SEARCH("Não",#REF!)))</formula>
    </cfRule>
  </conditionalFormatting>
  <conditionalFormatting sqref="O302">
    <cfRule type="containsText" dxfId="537" priority="511" stopIfTrue="1" operator="containsText" text="Não">
      <formula>NOT(ISERROR(SEARCH("Não",#REF!)))</formula>
    </cfRule>
  </conditionalFormatting>
  <conditionalFormatting sqref="O303:O305">
    <cfRule type="containsText" dxfId="536" priority="510" stopIfTrue="1" operator="containsText" text="Não">
      <formula>NOT(ISERROR(SEARCH("Não",#REF!)))</formula>
    </cfRule>
  </conditionalFormatting>
  <conditionalFormatting sqref="O309">
    <cfRule type="containsText" dxfId="535" priority="508" stopIfTrue="1" operator="containsText" text="Não">
      <formula>NOT(ISERROR(SEARCH("Não",#REF!)))</formula>
    </cfRule>
  </conditionalFormatting>
  <conditionalFormatting sqref="O310:O312">
    <cfRule type="containsText" dxfId="534" priority="507" stopIfTrue="1" operator="containsText" text="Não">
      <formula>NOT(ISERROR(SEARCH("Não",#REF!)))</formula>
    </cfRule>
  </conditionalFormatting>
  <conditionalFormatting sqref="O314:O320">
    <cfRule type="containsText" dxfId="533" priority="506" stopIfTrue="1" operator="containsText" text="Não">
      <formula>NOT(ISERROR(SEARCH("Não",#REF!)))</formula>
    </cfRule>
  </conditionalFormatting>
  <conditionalFormatting sqref="O324">
    <cfRule type="containsText" dxfId="532" priority="504" stopIfTrue="1" operator="containsText" text="Não">
      <formula>NOT(ISERROR(SEARCH("Não",#REF!)))</formula>
    </cfRule>
  </conditionalFormatting>
  <conditionalFormatting sqref="O325:O327">
    <cfRule type="containsText" dxfId="531" priority="503" stopIfTrue="1" operator="containsText" text="Não">
      <formula>NOT(ISERROR(SEARCH("Não",#REF!)))</formula>
    </cfRule>
  </conditionalFormatting>
  <conditionalFormatting sqref="O329:O334">
    <cfRule type="containsText" dxfId="530" priority="502" stopIfTrue="1" operator="containsText" text="Não">
      <formula>NOT(ISERROR(SEARCH("Não",#REF!)))</formula>
    </cfRule>
  </conditionalFormatting>
  <conditionalFormatting sqref="O338:O342">
    <cfRule type="containsText" dxfId="529" priority="500" stopIfTrue="1" operator="containsText" text="Não">
      <formula>NOT(ISERROR(SEARCH("Não",#REF!)))</formula>
    </cfRule>
  </conditionalFormatting>
  <conditionalFormatting sqref="O344:O350">
    <cfRule type="containsText" dxfId="528" priority="499" stopIfTrue="1" operator="containsText" text="Não">
      <formula>NOT(ISERROR(SEARCH("Não",#REF!)))</formula>
    </cfRule>
  </conditionalFormatting>
  <conditionalFormatting sqref="O355:O359">
    <cfRule type="containsText" dxfId="527" priority="497" stopIfTrue="1" operator="containsText" text="Não">
      <formula>NOT(ISERROR(SEARCH("Não",#REF!)))</formula>
    </cfRule>
  </conditionalFormatting>
  <conditionalFormatting sqref="O360">
    <cfRule type="containsText" dxfId="526" priority="496" stopIfTrue="1" operator="containsText" text="Não">
      <formula>NOT(ISERROR(SEARCH("Não",#REF!)))</formula>
    </cfRule>
  </conditionalFormatting>
  <conditionalFormatting sqref="O361:O369">
    <cfRule type="containsText" dxfId="525" priority="495" stopIfTrue="1" operator="containsText" text="Não">
      <formula>NOT(ISERROR(SEARCH("Não",#REF!)))</formula>
    </cfRule>
  </conditionalFormatting>
  <conditionalFormatting sqref="O371:O374">
    <cfRule type="containsText" dxfId="524" priority="494" stopIfTrue="1" operator="containsText" text="Não">
      <formula>NOT(ISERROR(SEARCH("Não",#REF!)))</formula>
    </cfRule>
  </conditionalFormatting>
  <conditionalFormatting sqref="O382:O385">
    <cfRule type="containsText" dxfId="523" priority="492" stopIfTrue="1" operator="containsText" text="Não">
      <formula>NOT(ISERROR(SEARCH("Não",#REF!)))</formula>
    </cfRule>
  </conditionalFormatting>
  <conditionalFormatting sqref="O378:O380">
    <cfRule type="containsText" dxfId="522" priority="491" stopIfTrue="1" operator="containsText" text="Não">
      <formula>NOT(ISERROR(SEARCH("Não",#REF!)))</formula>
    </cfRule>
  </conditionalFormatting>
  <conditionalFormatting sqref="O389:O397">
    <cfRule type="containsText" dxfId="521" priority="489" stopIfTrue="1" operator="containsText" text="Não">
      <formula>NOT(ISERROR(SEARCH("Não",#REF!)))</formula>
    </cfRule>
  </conditionalFormatting>
  <conditionalFormatting sqref="O399:O402">
    <cfRule type="containsText" dxfId="520" priority="488" stopIfTrue="1" operator="containsText" text="Não">
      <formula>NOT(ISERROR(SEARCH("Não",#REF!)))</formula>
    </cfRule>
  </conditionalFormatting>
  <conditionalFormatting sqref="O404:O411">
    <cfRule type="containsText" dxfId="519" priority="487" stopIfTrue="1" operator="containsText" text="Não">
      <formula>NOT(ISERROR(SEARCH("Não",#REF!)))</formula>
    </cfRule>
  </conditionalFormatting>
  <conditionalFormatting sqref="O415:O417">
    <cfRule type="containsText" dxfId="518" priority="485" stopIfTrue="1" operator="containsText" text="Não">
      <formula>NOT(ISERROR(SEARCH("Não",#REF!)))</formula>
    </cfRule>
  </conditionalFormatting>
  <conditionalFormatting sqref="O419:O422">
    <cfRule type="containsText" dxfId="517" priority="484" stopIfTrue="1" operator="containsText" text="Não">
      <formula>NOT(ISERROR(SEARCH("Não",#REF!)))</formula>
    </cfRule>
  </conditionalFormatting>
  <conditionalFormatting sqref="O424:O428">
    <cfRule type="containsText" dxfId="516" priority="483" stopIfTrue="1" operator="containsText" text="Não">
      <formula>NOT(ISERROR(SEARCH("Não",#REF!)))</formula>
    </cfRule>
  </conditionalFormatting>
  <conditionalFormatting sqref="O432:O437">
    <cfRule type="containsText" dxfId="515" priority="481" stopIfTrue="1" operator="containsText" text="Não">
      <formula>NOT(ISERROR(SEARCH("Não",#REF!)))</formula>
    </cfRule>
  </conditionalFormatting>
  <conditionalFormatting sqref="O439:O444">
    <cfRule type="containsText" dxfId="514" priority="480" stopIfTrue="1" operator="containsText" text="Não">
      <formula>NOT(ISERROR(SEARCH("Não",#REF!)))</formula>
    </cfRule>
  </conditionalFormatting>
  <conditionalFormatting sqref="O446:O450">
    <cfRule type="containsText" dxfId="513" priority="479" stopIfTrue="1" operator="containsText" text="Não">
      <formula>NOT(ISERROR(SEARCH("Não",#REF!)))</formula>
    </cfRule>
  </conditionalFormatting>
  <conditionalFormatting sqref="O455:O459">
    <cfRule type="containsText" dxfId="512" priority="477" stopIfTrue="1" operator="containsText" text="Não">
      <formula>NOT(ISERROR(SEARCH("Não",#REF!)))</formula>
    </cfRule>
  </conditionalFormatting>
  <conditionalFormatting sqref="O461:O465">
    <cfRule type="containsText" dxfId="511" priority="476" stopIfTrue="1" operator="containsText" text="Não">
      <formula>NOT(ISERROR(SEARCH("Não",#REF!)))</formula>
    </cfRule>
  </conditionalFormatting>
  <conditionalFormatting sqref="O467:O471">
    <cfRule type="containsText" dxfId="510" priority="475" stopIfTrue="1" operator="containsText" text="Não">
      <formula>NOT(ISERROR(SEARCH("Não",#REF!)))</formula>
    </cfRule>
  </conditionalFormatting>
  <conditionalFormatting sqref="O473:O476">
    <cfRule type="containsText" dxfId="509" priority="474" stopIfTrue="1" operator="containsText" text="Não">
      <formula>NOT(ISERROR(SEARCH("Não",#REF!)))</formula>
    </cfRule>
  </conditionalFormatting>
  <conditionalFormatting sqref="O484:O487">
    <cfRule type="containsText" dxfId="508" priority="472" stopIfTrue="1" operator="containsText" text="Não">
      <formula>NOT(ISERROR(SEARCH("Não",#REF!)))</formula>
    </cfRule>
  </conditionalFormatting>
  <conditionalFormatting sqref="O489:O491">
    <cfRule type="containsText" dxfId="507" priority="471" stopIfTrue="1" operator="containsText" text="Não">
      <formula>NOT(ISERROR(SEARCH("Não",#REF!)))</formula>
    </cfRule>
  </conditionalFormatting>
  <conditionalFormatting sqref="O480:O482">
    <cfRule type="containsText" dxfId="506" priority="470" stopIfTrue="1" operator="containsText" text="Não">
      <formula>NOT(ISERROR(SEARCH("Não",#REF!)))</formula>
    </cfRule>
  </conditionalFormatting>
  <conditionalFormatting sqref="O617 O651 O578 O543 O511 O493">
    <cfRule type="containsText" dxfId="505" priority="469" stopIfTrue="1" operator="containsText" text="Não">
      <formula>NOT(ISERROR(SEARCH("Não",#REF!)))</formula>
    </cfRule>
  </conditionalFormatting>
  <conditionalFormatting sqref="O513:O520 O563:O570 O599:O606 O653:O660 O662:O669">
    <cfRule type="containsText" dxfId="504" priority="468" stopIfTrue="1" operator="containsText" text="Não">
      <formula>NOT(ISERROR(SEARCH("Não",#REF!)))</formula>
    </cfRule>
  </conditionalFormatting>
  <conditionalFormatting sqref="O522:O527 O504:O509 O529:O534 O536:O541">
    <cfRule type="containsText" dxfId="503" priority="465" stopIfTrue="1" operator="containsText" text="Não">
      <formula>NOT(ISERROR(SEARCH("Não",#REF!)))</formula>
    </cfRule>
  </conditionalFormatting>
  <conditionalFormatting sqref="O545:O553">
    <cfRule type="containsText" dxfId="502" priority="464" stopIfTrue="1" operator="containsText" text="Não">
      <formula>NOT(ISERROR(SEARCH("Não",#REF!)))</formula>
    </cfRule>
  </conditionalFormatting>
  <conditionalFormatting sqref="O572:O576 O593:O597 O619:O623 O625:O629">
    <cfRule type="containsText" dxfId="501" priority="463" stopIfTrue="1" operator="containsText" text="Não">
      <formula>NOT(ISERROR(SEARCH("Não",#REF!)))</formula>
    </cfRule>
  </conditionalFormatting>
  <conditionalFormatting sqref="O495:O498">
    <cfRule type="containsText" dxfId="500" priority="462" stopIfTrue="1" operator="containsText" text="Não">
      <formula>NOT(ISERROR(SEARCH("Não",#REF!)))</formula>
    </cfRule>
  </conditionalFormatting>
  <conditionalFormatting sqref="O580:O591 O631:O641">
    <cfRule type="containsText" dxfId="499" priority="461" stopIfTrue="1" operator="containsText" text="Não">
      <formula>NOT(ISERROR(SEARCH("Não",#REF!)))</formula>
    </cfRule>
  </conditionalFormatting>
  <conditionalFormatting sqref="O555:O561 O608:O614 O643:O649">
    <cfRule type="containsText" dxfId="498" priority="459" stopIfTrue="1" operator="containsText" text="Não">
      <formula>NOT(ISERROR(SEARCH("Não",#REF!)))</formula>
    </cfRule>
  </conditionalFormatting>
  <conditionalFormatting sqref="O500:O502">
    <cfRule type="containsText" dxfId="497" priority="458" stopIfTrue="1" operator="containsText" text="Não">
      <formula>NOT(ISERROR(SEARCH("Não",#REF!)))</formula>
    </cfRule>
  </conditionalFormatting>
  <conditionalFormatting sqref="L281 L307 L336 L57 L69 L322 L451 L353:L354 L376 L387 L413 L453 L478 L488">
    <cfRule type="containsText" dxfId="496" priority="457" stopIfTrue="1" operator="containsText" text="Não">
      <formula>NOT(ISERROR(SEARCH("Não",#REF!)))</formula>
    </cfRule>
  </conditionalFormatting>
  <conditionalFormatting sqref="L177:L182">
    <cfRule type="containsText" dxfId="495" priority="433" stopIfTrue="1" operator="containsText" text="Não">
      <formula>NOT(ISERROR(SEARCH("Não",#REF!)))</formula>
    </cfRule>
  </conditionalFormatting>
  <conditionalFormatting sqref="L184:L189">
    <cfRule type="containsText" dxfId="494" priority="432" stopIfTrue="1" operator="containsText" text="Não">
      <formula>NOT(ISERROR(SEARCH("Não",#REF!)))</formula>
    </cfRule>
  </conditionalFormatting>
  <conditionalFormatting sqref="L191">
    <cfRule type="containsText" dxfId="493" priority="431" stopIfTrue="1" operator="containsText" text="Não">
      <formula>NOT(ISERROR(SEARCH("Não",#REF!)))</formula>
    </cfRule>
  </conditionalFormatting>
  <conditionalFormatting sqref="L193:L196">
    <cfRule type="containsText" dxfId="492" priority="430" stopIfTrue="1" operator="containsText" text="Não">
      <formula>NOT(ISERROR(SEARCH("Não",#REF!)))</formula>
    </cfRule>
  </conditionalFormatting>
  <conditionalFormatting sqref="L198:L201">
    <cfRule type="containsText" dxfId="491" priority="429" stopIfTrue="1" operator="containsText" text="Não">
      <formula>NOT(ISERROR(SEARCH("Não",#REF!)))</formula>
    </cfRule>
  </conditionalFormatting>
  <conditionalFormatting sqref="L206:L217">
    <cfRule type="containsText" dxfId="490" priority="428" stopIfTrue="1" operator="containsText" text="Não">
      <formula>NOT(ISERROR(SEARCH("Não",#REF!)))</formula>
    </cfRule>
  </conditionalFormatting>
  <conditionalFormatting sqref="L10">
    <cfRule type="containsText" dxfId="489" priority="456" stopIfTrue="1" operator="containsText" text="Não">
      <formula>NOT(ISERROR(SEARCH("Não",#REF!)))</formula>
    </cfRule>
  </conditionalFormatting>
  <conditionalFormatting sqref="L51:L54">
    <cfRule type="containsText" dxfId="488" priority="451" stopIfTrue="1" operator="containsText" text="Não">
      <formula>NOT(ISERROR(SEARCH("Não",#REF!)))</formula>
    </cfRule>
  </conditionalFormatting>
  <conditionalFormatting sqref="L59:L62">
    <cfRule type="containsText" dxfId="487" priority="450" stopIfTrue="1" operator="containsText" text="Não">
      <formula>NOT(ISERROR(SEARCH("Não",#REF!)))</formula>
    </cfRule>
  </conditionalFormatting>
  <conditionalFormatting sqref="L64:L67">
    <cfRule type="containsText" dxfId="486" priority="449" stopIfTrue="1" operator="containsText" text="Não">
      <formula>NOT(ISERROR(SEARCH("Não",#REF!)))</formula>
    </cfRule>
  </conditionalFormatting>
  <conditionalFormatting sqref="L71:L76">
    <cfRule type="containsText" dxfId="485" priority="448" stopIfTrue="1" operator="containsText" text="Não">
      <formula>NOT(ISERROR(SEARCH("Não",#REF!)))</formula>
    </cfRule>
  </conditionalFormatting>
  <conditionalFormatting sqref="L78:L81">
    <cfRule type="containsText" dxfId="484" priority="447" stopIfTrue="1" operator="containsText" text="Não">
      <formula>NOT(ISERROR(SEARCH("Não",#REF!)))</formula>
    </cfRule>
  </conditionalFormatting>
  <conditionalFormatting sqref="L83:L88">
    <cfRule type="containsText" dxfId="483" priority="446" stopIfTrue="1" operator="containsText" text="Não">
      <formula>NOT(ISERROR(SEARCH("Não",#REF!)))</formula>
    </cfRule>
  </conditionalFormatting>
  <conditionalFormatting sqref="L92:L100">
    <cfRule type="containsText" dxfId="482" priority="445" stopIfTrue="1" operator="containsText" text="Não">
      <formula>NOT(ISERROR(SEARCH("Não",#REF!)))</formula>
    </cfRule>
  </conditionalFormatting>
  <conditionalFormatting sqref="L102:L111">
    <cfRule type="containsText" dxfId="481" priority="444" stopIfTrue="1" operator="containsText" text="Não">
      <formula>NOT(ISERROR(SEARCH("Não",#REF!)))</formula>
    </cfRule>
  </conditionalFormatting>
  <conditionalFormatting sqref="L115:L120">
    <cfRule type="containsText" dxfId="480" priority="443" stopIfTrue="1" operator="containsText" text="Não">
      <formula>NOT(ISERROR(SEARCH("Não",#REF!)))</formula>
    </cfRule>
  </conditionalFormatting>
  <conditionalFormatting sqref="L122:L131">
    <cfRule type="containsText" dxfId="479" priority="442" stopIfTrue="1" operator="containsText" text="Não">
      <formula>NOT(ISERROR(SEARCH("Não",#REF!)))</formula>
    </cfRule>
  </conditionalFormatting>
  <conditionalFormatting sqref="L133:L139">
    <cfRule type="containsText" dxfId="478" priority="441" stopIfTrue="1" operator="containsText" text="Não">
      <formula>NOT(ISERROR(SEARCH("Não",#REF!)))</formula>
    </cfRule>
  </conditionalFormatting>
  <conditionalFormatting sqref="L141:L146">
    <cfRule type="containsText" dxfId="477" priority="440" stopIfTrue="1" operator="containsText" text="Não">
      <formula>NOT(ISERROR(SEARCH("Não",#REF!)))</formula>
    </cfRule>
  </conditionalFormatting>
  <conditionalFormatting sqref="L148">
    <cfRule type="containsText" dxfId="476" priority="439" stopIfTrue="1" operator="containsText" text="Não">
      <formula>NOT(ISERROR(SEARCH("Não",#REF!)))</formula>
    </cfRule>
  </conditionalFormatting>
  <conditionalFormatting sqref="L150:L153">
    <cfRule type="containsText" dxfId="475" priority="438" stopIfTrue="1" operator="containsText" text="Não">
      <formula>NOT(ISERROR(SEARCH("Não",#REF!)))</formula>
    </cfRule>
  </conditionalFormatting>
  <conditionalFormatting sqref="L155:L158">
    <cfRule type="containsText" dxfId="474" priority="437" stopIfTrue="1" operator="containsText" text="Não">
      <formula>NOT(ISERROR(SEARCH("Não",#REF!)))</formula>
    </cfRule>
  </conditionalFormatting>
  <conditionalFormatting sqref="L161">
    <cfRule type="containsText" dxfId="473" priority="436" stopIfTrue="1" operator="containsText" text="Não">
      <formula>NOT(ISERROR(SEARCH("Não",#REF!)))</formula>
    </cfRule>
  </conditionalFormatting>
  <conditionalFormatting sqref="L163:L167">
    <cfRule type="containsText" dxfId="472" priority="435" stopIfTrue="1" operator="containsText" text="Não">
      <formula>NOT(ISERROR(SEARCH("Não",#REF!)))</formula>
    </cfRule>
  </conditionalFormatting>
  <conditionalFormatting sqref="L169:L175">
    <cfRule type="containsText" dxfId="471" priority="434" stopIfTrue="1" operator="containsText" text="Não">
      <formula>NOT(ISERROR(SEARCH("Não",#REF!)))</formula>
    </cfRule>
  </conditionalFormatting>
  <conditionalFormatting sqref="L219:L222">
    <cfRule type="containsText" dxfId="470" priority="427" stopIfTrue="1" operator="containsText" text="Não">
      <formula>NOT(ISERROR(SEARCH("Não",#REF!)))</formula>
    </cfRule>
  </conditionalFormatting>
  <conditionalFormatting sqref="L224:L233">
    <cfRule type="containsText" dxfId="469" priority="425" stopIfTrue="1" operator="containsText" text="Não">
      <formula>NOT(ISERROR(SEARCH("Não",#REF!)))</formula>
    </cfRule>
  </conditionalFormatting>
  <conditionalFormatting sqref="L235:L243">
    <cfRule type="containsText" dxfId="468" priority="424" stopIfTrue="1" operator="containsText" text="Não">
      <formula>NOT(ISERROR(SEARCH("Não",#REF!)))</formula>
    </cfRule>
  </conditionalFormatting>
  <conditionalFormatting sqref="L247:L253">
    <cfRule type="containsText" dxfId="467" priority="423" stopIfTrue="1" operator="containsText" text="Não">
      <formula>NOT(ISERROR(SEARCH("Não",#REF!)))</formula>
    </cfRule>
  </conditionalFormatting>
  <conditionalFormatting sqref="L255:L267">
    <cfRule type="containsText" dxfId="466" priority="422" stopIfTrue="1" operator="containsText" text="Não">
      <formula>NOT(ISERROR(SEARCH("Não",#REF!)))</formula>
    </cfRule>
  </conditionalFormatting>
  <conditionalFormatting sqref="L269:L274">
    <cfRule type="containsText" dxfId="465" priority="421" stopIfTrue="1" operator="containsText" text="Não">
      <formula>NOT(ISERROR(SEARCH("Não",#REF!)))</formula>
    </cfRule>
  </conditionalFormatting>
  <conditionalFormatting sqref="L276:L279">
    <cfRule type="containsText" dxfId="464" priority="420" stopIfTrue="1" operator="containsText" text="Não">
      <formula>NOT(ISERROR(SEARCH("Não",#REF!)))</formula>
    </cfRule>
  </conditionalFormatting>
  <conditionalFormatting sqref="L283:L286">
    <cfRule type="containsText" dxfId="463" priority="419" stopIfTrue="1" operator="containsText" text="Não">
      <formula>NOT(ISERROR(SEARCH("Não",#REF!)))</formula>
    </cfRule>
  </conditionalFormatting>
  <conditionalFormatting sqref="L288:L291">
    <cfRule type="containsText" dxfId="462" priority="418" stopIfTrue="1" operator="containsText" text="Não">
      <formula>NOT(ISERROR(SEARCH("Não",#REF!)))</formula>
    </cfRule>
  </conditionalFormatting>
  <conditionalFormatting sqref="L293:L300">
    <cfRule type="containsText" dxfId="461" priority="417" stopIfTrue="1" operator="containsText" text="Não">
      <formula>NOT(ISERROR(SEARCH("Não",#REF!)))</formula>
    </cfRule>
  </conditionalFormatting>
  <conditionalFormatting sqref="L302:L305">
    <cfRule type="containsText" dxfId="460" priority="416" stopIfTrue="1" operator="containsText" text="Não">
      <formula>NOT(ISERROR(SEARCH("Não",#REF!)))</formula>
    </cfRule>
  </conditionalFormatting>
  <conditionalFormatting sqref="L309:L312">
    <cfRule type="containsText" dxfId="459" priority="415" stopIfTrue="1" operator="containsText" text="Não">
      <formula>NOT(ISERROR(SEARCH("Não",#REF!)))</formula>
    </cfRule>
  </conditionalFormatting>
  <conditionalFormatting sqref="L314:L320">
    <cfRule type="containsText" dxfId="458" priority="414" stopIfTrue="1" operator="containsText" text="Não">
      <formula>NOT(ISERROR(SEARCH("Não",#REF!)))</formula>
    </cfRule>
  </conditionalFormatting>
  <conditionalFormatting sqref="L324:L327">
    <cfRule type="containsText" dxfId="457" priority="413" stopIfTrue="1" operator="containsText" text="Não">
      <formula>NOT(ISERROR(SEARCH("Não",#REF!)))</formula>
    </cfRule>
  </conditionalFormatting>
  <conditionalFormatting sqref="L329:L334">
    <cfRule type="containsText" dxfId="456" priority="412" stopIfTrue="1" operator="containsText" text="Não">
      <formula>NOT(ISERROR(SEARCH("Não",#REF!)))</formula>
    </cfRule>
  </conditionalFormatting>
  <conditionalFormatting sqref="L338:L342">
    <cfRule type="containsText" dxfId="455" priority="411" stopIfTrue="1" operator="containsText" text="Não">
      <formula>NOT(ISERROR(SEARCH("Não",#REF!)))</formula>
    </cfRule>
  </conditionalFormatting>
  <conditionalFormatting sqref="L344:L350">
    <cfRule type="containsText" dxfId="454" priority="410" stopIfTrue="1" operator="containsText" text="Não">
      <formula>NOT(ISERROR(SEARCH("Não",#REF!)))</formula>
    </cfRule>
  </conditionalFormatting>
  <conditionalFormatting sqref="L355:L359">
    <cfRule type="containsText" dxfId="453" priority="409" stopIfTrue="1" operator="containsText" text="Não">
      <formula>NOT(ISERROR(SEARCH("Não",#REF!)))</formula>
    </cfRule>
  </conditionalFormatting>
  <conditionalFormatting sqref="L361:L369">
    <cfRule type="containsText" dxfId="452" priority="407" stopIfTrue="1" operator="containsText" text="Não">
      <formula>NOT(ISERROR(SEARCH("Não",#REF!)))</formula>
    </cfRule>
  </conditionalFormatting>
  <conditionalFormatting sqref="L371:L374">
    <cfRule type="containsText" dxfId="451" priority="406" stopIfTrue="1" operator="containsText" text="Não">
      <formula>NOT(ISERROR(SEARCH("Não",#REF!)))</formula>
    </cfRule>
  </conditionalFormatting>
  <conditionalFormatting sqref="L382:L385">
    <cfRule type="containsText" dxfId="450" priority="405" stopIfTrue="1" operator="containsText" text="Não">
      <formula>NOT(ISERROR(SEARCH("Não",#REF!)))</formula>
    </cfRule>
  </conditionalFormatting>
  <conditionalFormatting sqref="L378:L380">
    <cfRule type="containsText" dxfId="449" priority="404" stopIfTrue="1" operator="containsText" text="Não">
      <formula>NOT(ISERROR(SEARCH("Não",#REF!)))</formula>
    </cfRule>
  </conditionalFormatting>
  <conditionalFormatting sqref="L389:L397">
    <cfRule type="containsText" dxfId="448" priority="403" stopIfTrue="1" operator="containsText" text="Não">
      <formula>NOT(ISERROR(SEARCH("Não",#REF!)))</formula>
    </cfRule>
  </conditionalFormatting>
  <conditionalFormatting sqref="L399:L402">
    <cfRule type="containsText" dxfId="447" priority="402" stopIfTrue="1" operator="containsText" text="Não">
      <formula>NOT(ISERROR(SEARCH("Não",#REF!)))</formula>
    </cfRule>
  </conditionalFormatting>
  <conditionalFormatting sqref="L404:L411">
    <cfRule type="containsText" dxfId="446" priority="401" stopIfTrue="1" operator="containsText" text="Não">
      <formula>NOT(ISERROR(SEARCH("Não",#REF!)))</formula>
    </cfRule>
  </conditionalFormatting>
  <conditionalFormatting sqref="L415:L417">
    <cfRule type="containsText" dxfId="445" priority="400" stopIfTrue="1" operator="containsText" text="Não">
      <formula>NOT(ISERROR(SEARCH("Não",#REF!)))</formula>
    </cfRule>
  </conditionalFormatting>
  <conditionalFormatting sqref="L419:L422">
    <cfRule type="containsText" dxfId="444" priority="399" stopIfTrue="1" operator="containsText" text="Não">
      <formula>NOT(ISERROR(SEARCH("Não",#REF!)))</formula>
    </cfRule>
  </conditionalFormatting>
  <conditionalFormatting sqref="L424:L428">
    <cfRule type="containsText" dxfId="443" priority="398" stopIfTrue="1" operator="containsText" text="Não">
      <formula>NOT(ISERROR(SEARCH("Não",#REF!)))</formula>
    </cfRule>
  </conditionalFormatting>
  <conditionalFormatting sqref="L432:L437">
    <cfRule type="containsText" dxfId="442" priority="397" stopIfTrue="1" operator="containsText" text="Não">
      <formula>NOT(ISERROR(SEARCH("Não",#REF!)))</formula>
    </cfRule>
  </conditionalFormatting>
  <conditionalFormatting sqref="L439:L444">
    <cfRule type="containsText" dxfId="441" priority="396" stopIfTrue="1" operator="containsText" text="Não">
      <formula>NOT(ISERROR(SEARCH("Não",#REF!)))</formula>
    </cfRule>
  </conditionalFormatting>
  <conditionalFormatting sqref="L446:L450">
    <cfRule type="containsText" dxfId="440" priority="395" stopIfTrue="1" operator="containsText" text="Não">
      <formula>NOT(ISERROR(SEARCH("Não",#REF!)))</formula>
    </cfRule>
  </conditionalFormatting>
  <conditionalFormatting sqref="L455:L459">
    <cfRule type="containsText" dxfId="439" priority="394" stopIfTrue="1" operator="containsText" text="Não">
      <formula>NOT(ISERROR(SEARCH("Não",#REF!)))</formula>
    </cfRule>
  </conditionalFormatting>
  <conditionalFormatting sqref="L461:L465">
    <cfRule type="containsText" dxfId="438" priority="393" stopIfTrue="1" operator="containsText" text="Não">
      <formula>NOT(ISERROR(SEARCH("Não",#REF!)))</formula>
    </cfRule>
  </conditionalFormatting>
  <conditionalFormatting sqref="L467:L471">
    <cfRule type="containsText" dxfId="437" priority="392" stopIfTrue="1" operator="containsText" text="Não">
      <formula>NOT(ISERROR(SEARCH("Não",#REF!)))</formula>
    </cfRule>
  </conditionalFormatting>
  <conditionalFormatting sqref="L473:L476">
    <cfRule type="containsText" dxfId="436" priority="391" stopIfTrue="1" operator="containsText" text="Não">
      <formula>NOT(ISERROR(SEARCH("Não",#REF!)))</formula>
    </cfRule>
  </conditionalFormatting>
  <conditionalFormatting sqref="L484:L487">
    <cfRule type="containsText" dxfId="435" priority="390" stopIfTrue="1" operator="containsText" text="Não">
      <formula>NOT(ISERROR(SEARCH("Não",#REF!)))</formula>
    </cfRule>
  </conditionalFormatting>
  <conditionalFormatting sqref="L489:L491">
    <cfRule type="containsText" dxfId="434" priority="389" stopIfTrue="1" operator="containsText" text="Não">
      <formula>NOT(ISERROR(SEARCH("Não",#REF!)))</formula>
    </cfRule>
  </conditionalFormatting>
  <conditionalFormatting sqref="L480:L482">
    <cfRule type="containsText" dxfId="433" priority="388" stopIfTrue="1" operator="containsText" text="Não">
      <formula>NOT(ISERROR(SEARCH("Não",#REF!)))</formula>
    </cfRule>
  </conditionalFormatting>
  <conditionalFormatting sqref="L617 L651 L578 L543 L511 L493">
    <cfRule type="containsText" dxfId="432" priority="387" stopIfTrue="1" operator="containsText" text="Não">
      <formula>NOT(ISERROR(SEARCH("Não",#REF!)))</formula>
    </cfRule>
  </conditionalFormatting>
  <conditionalFormatting sqref="L513:L520 L563:L570 L599:L606 L653:L660 L662:L669">
    <cfRule type="containsText" dxfId="431" priority="386" stopIfTrue="1" operator="containsText" text="Não">
      <formula>NOT(ISERROR(SEARCH("Não",#REF!)))</formula>
    </cfRule>
  </conditionalFormatting>
  <conditionalFormatting sqref="L504:L509 L522:L527 L529:L534 L536:L541">
    <cfRule type="containsText" dxfId="430" priority="385" stopIfTrue="1" operator="containsText" text="Não">
      <formula>NOT(ISERROR(SEARCH("Não",#REF!)))</formula>
    </cfRule>
  </conditionalFormatting>
  <conditionalFormatting sqref="L545:L553">
    <cfRule type="containsText" dxfId="429" priority="384" stopIfTrue="1" operator="containsText" text="Não">
      <formula>NOT(ISERROR(SEARCH("Não",#REF!)))</formula>
    </cfRule>
  </conditionalFormatting>
  <conditionalFormatting sqref="L572:L576 L593:L597 L625:L629">
    <cfRule type="containsText" dxfId="428" priority="383" stopIfTrue="1" operator="containsText" text="Não">
      <formula>NOT(ISERROR(SEARCH("Não",#REF!)))</formula>
    </cfRule>
  </conditionalFormatting>
  <conditionalFormatting sqref="L495:L498">
    <cfRule type="containsText" dxfId="427" priority="382" stopIfTrue="1" operator="containsText" text="Não">
      <formula>NOT(ISERROR(SEARCH("Não",#REF!)))</formula>
    </cfRule>
  </conditionalFormatting>
  <conditionalFormatting sqref="L580:L591 L631:L641">
    <cfRule type="containsText" dxfId="426" priority="381" stopIfTrue="1" operator="containsText" text="Não">
      <formula>NOT(ISERROR(SEARCH("Não",#REF!)))</formula>
    </cfRule>
  </conditionalFormatting>
  <conditionalFormatting sqref="L555:L561 L608:L614 L643:L649">
    <cfRule type="containsText" dxfId="425" priority="380" stopIfTrue="1" operator="containsText" text="Não">
      <formula>NOT(ISERROR(SEARCH("Não",#REF!)))</formula>
    </cfRule>
  </conditionalFormatting>
  <conditionalFormatting sqref="L500:L502">
    <cfRule type="containsText" dxfId="424" priority="379" stopIfTrue="1" operator="containsText" text="Não">
      <formula>NOT(ISERROR(SEARCH("Não",#REF!)))</formula>
    </cfRule>
  </conditionalFormatting>
  <conditionalFormatting sqref="N281 N307 N336 N57 N69 N322 N451 N353:N354 N376 N387 N413 N453 N478 N488">
    <cfRule type="containsText" dxfId="423" priority="378" stopIfTrue="1" operator="containsText" text="Não">
      <formula>NOT(ISERROR(SEARCH("Não",#REF!)))</formula>
    </cfRule>
  </conditionalFormatting>
  <conditionalFormatting sqref="N177:N182">
    <cfRule type="containsText" dxfId="422" priority="354" stopIfTrue="1" operator="containsText" text="Não">
      <formula>NOT(ISERROR(SEARCH("Não",#REF!)))</formula>
    </cfRule>
  </conditionalFormatting>
  <conditionalFormatting sqref="N184:N189">
    <cfRule type="containsText" dxfId="421" priority="353" stopIfTrue="1" operator="containsText" text="Não">
      <formula>NOT(ISERROR(SEARCH("Não",#REF!)))</formula>
    </cfRule>
  </conditionalFormatting>
  <conditionalFormatting sqref="N191">
    <cfRule type="containsText" dxfId="420" priority="352" stopIfTrue="1" operator="containsText" text="Não">
      <formula>NOT(ISERROR(SEARCH("Não",#REF!)))</formula>
    </cfRule>
  </conditionalFormatting>
  <conditionalFormatting sqref="N193:N196">
    <cfRule type="containsText" dxfId="419" priority="351" stopIfTrue="1" operator="containsText" text="Não">
      <formula>NOT(ISERROR(SEARCH("Não",#REF!)))</formula>
    </cfRule>
  </conditionalFormatting>
  <conditionalFormatting sqref="N198:N201">
    <cfRule type="containsText" dxfId="418" priority="350" stopIfTrue="1" operator="containsText" text="Não">
      <formula>NOT(ISERROR(SEARCH("Não",#REF!)))</formula>
    </cfRule>
  </conditionalFormatting>
  <conditionalFormatting sqref="N206:N217">
    <cfRule type="containsText" dxfId="417" priority="349" stopIfTrue="1" operator="containsText" text="Não">
      <formula>NOT(ISERROR(SEARCH("Não",#REF!)))</formula>
    </cfRule>
  </conditionalFormatting>
  <conditionalFormatting sqref="N10">
    <cfRule type="containsText" dxfId="416" priority="377" stopIfTrue="1" operator="containsText" text="Não">
      <formula>NOT(ISERROR(SEARCH("Não",#REF!)))</formula>
    </cfRule>
  </conditionalFormatting>
  <conditionalFormatting sqref="N51:N54">
    <cfRule type="containsText" dxfId="415" priority="372" stopIfTrue="1" operator="containsText" text="Não">
      <formula>NOT(ISERROR(SEARCH("Não",#REF!)))</formula>
    </cfRule>
  </conditionalFormatting>
  <conditionalFormatting sqref="N59:N62">
    <cfRule type="containsText" dxfId="414" priority="371" stopIfTrue="1" operator="containsText" text="Não">
      <formula>NOT(ISERROR(SEARCH("Não",#REF!)))</formula>
    </cfRule>
  </conditionalFormatting>
  <conditionalFormatting sqref="N64:N67">
    <cfRule type="containsText" dxfId="413" priority="370" stopIfTrue="1" operator="containsText" text="Não">
      <formula>NOT(ISERROR(SEARCH("Não",#REF!)))</formula>
    </cfRule>
  </conditionalFormatting>
  <conditionalFormatting sqref="N71:N76">
    <cfRule type="containsText" dxfId="412" priority="369" stopIfTrue="1" operator="containsText" text="Não">
      <formula>NOT(ISERROR(SEARCH("Não",#REF!)))</formula>
    </cfRule>
  </conditionalFormatting>
  <conditionalFormatting sqref="N78:N81">
    <cfRule type="containsText" dxfId="411" priority="368" stopIfTrue="1" operator="containsText" text="Não">
      <formula>NOT(ISERROR(SEARCH("Não",#REF!)))</formula>
    </cfRule>
  </conditionalFormatting>
  <conditionalFormatting sqref="N83:N88">
    <cfRule type="containsText" dxfId="410" priority="367" stopIfTrue="1" operator="containsText" text="Não">
      <formula>NOT(ISERROR(SEARCH("Não",#REF!)))</formula>
    </cfRule>
  </conditionalFormatting>
  <conditionalFormatting sqref="N92:N100">
    <cfRule type="containsText" dxfId="409" priority="366" stopIfTrue="1" operator="containsText" text="Não">
      <formula>NOT(ISERROR(SEARCH("Não",#REF!)))</formula>
    </cfRule>
  </conditionalFormatting>
  <conditionalFormatting sqref="N102:N111">
    <cfRule type="containsText" dxfId="408" priority="365" stopIfTrue="1" operator="containsText" text="Não">
      <formula>NOT(ISERROR(SEARCH("Não",#REF!)))</formula>
    </cfRule>
  </conditionalFormatting>
  <conditionalFormatting sqref="N115:N120">
    <cfRule type="containsText" dxfId="407" priority="364" stopIfTrue="1" operator="containsText" text="Não">
      <formula>NOT(ISERROR(SEARCH("Não",#REF!)))</formula>
    </cfRule>
  </conditionalFormatting>
  <conditionalFormatting sqref="N122:N131">
    <cfRule type="containsText" dxfId="406" priority="363" stopIfTrue="1" operator="containsText" text="Não">
      <formula>NOT(ISERROR(SEARCH("Não",#REF!)))</formula>
    </cfRule>
  </conditionalFormatting>
  <conditionalFormatting sqref="N133:N139">
    <cfRule type="containsText" dxfId="405" priority="362" stopIfTrue="1" operator="containsText" text="Não">
      <formula>NOT(ISERROR(SEARCH("Não",#REF!)))</formula>
    </cfRule>
  </conditionalFormatting>
  <conditionalFormatting sqref="N141:N146">
    <cfRule type="containsText" dxfId="404" priority="361" stopIfTrue="1" operator="containsText" text="Não">
      <formula>NOT(ISERROR(SEARCH("Não",#REF!)))</formula>
    </cfRule>
  </conditionalFormatting>
  <conditionalFormatting sqref="N148">
    <cfRule type="containsText" dxfId="403" priority="360" stopIfTrue="1" operator="containsText" text="Não">
      <formula>NOT(ISERROR(SEARCH("Não",#REF!)))</formula>
    </cfRule>
  </conditionalFormatting>
  <conditionalFormatting sqref="N150:N153">
    <cfRule type="containsText" dxfId="402" priority="359" stopIfTrue="1" operator="containsText" text="Não">
      <formula>NOT(ISERROR(SEARCH("Não",#REF!)))</formula>
    </cfRule>
  </conditionalFormatting>
  <conditionalFormatting sqref="N155:N158">
    <cfRule type="containsText" dxfId="401" priority="358" stopIfTrue="1" operator="containsText" text="Não">
      <formula>NOT(ISERROR(SEARCH("Não",#REF!)))</formula>
    </cfRule>
  </conditionalFormatting>
  <conditionalFormatting sqref="N161">
    <cfRule type="containsText" dxfId="400" priority="357" stopIfTrue="1" operator="containsText" text="Não">
      <formula>NOT(ISERROR(SEARCH("Não",#REF!)))</formula>
    </cfRule>
  </conditionalFormatting>
  <conditionalFormatting sqref="N163:N167">
    <cfRule type="containsText" dxfId="399" priority="356" stopIfTrue="1" operator="containsText" text="Não">
      <formula>NOT(ISERROR(SEARCH("Não",#REF!)))</formula>
    </cfRule>
  </conditionalFormatting>
  <conditionalFormatting sqref="N169:N175">
    <cfRule type="containsText" dxfId="398" priority="355" stopIfTrue="1" operator="containsText" text="Não">
      <formula>NOT(ISERROR(SEARCH("Não",#REF!)))</formula>
    </cfRule>
  </conditionalFormatting>
  <conditionalFormatting sqref="N219:N222">
    <cfRule type="containsText" dxfId="397" priority="348" stopIfTrue="1" operator="containsText" text="Não">
      <formula>NOT(ISERROR(SEARCH("Não",#REF!)))</formula>
    </cfRule>
  </conditionalFormatting>
  <conditionalFormatting sqref="N224:N233">
    <cfRule type="containsText" dxfId="396" priority="346" stopIfTrue="1" operator="containsText" text="Não">
      <formula>NOT(ISERROR(SEARCH("Não",#REF!)))</formula>
    </cfRule>
  </conditionalFormatting>
  <conditionalFormatting sqref="N235:N243">
    <cfRule type="containsText" dxfId="395" priority="345" stopIfTrue="1" operator="containsText" text="Não">
      <formula>NOT(ISERROR(SEARCH("Não",#REF!)))</formula>
    </cfRule>
  </conditionalFormatting>
  <conditionalFormatting sqref="N247:N253">
    <cfRule type="containsText" dxfId="394" priority="344" stopIfTrue="1" operator="containsText" text="Não">
      <formula>NOT(ISERROR(SEARCH("Não",#REF!)))</formula>
    </cfRule>
  </conditionalFormatting>
  <conditionalFormatting sqref="N255:N267">
    <cfRule type="containsText" dxfId="393" priority="343" stopIfTrue="1" operator="containsText" text="Não">
      <formula>NOT(ISERROR(SEARCH("Não",#REF!)))</formula>
    </cfRule>
  </conditionalFormatting>
  <conditionalFormatting sqref="N269:N274">
    <cfRule type="containsText" dxfId="392" priority="342" stopIfTrue="1" operator="containsText" text="Não">
      <formula>NOT(ISERROR(SEARCH("Não",#REF!)))</formula>
    </cfRule>
  </conditionalFormatting>
  <conditionalFormatting sqref="N276:N279">
    <cfRule type="containsText" dxfId="391" priority="341" stopIfTrue="1" operator="containsText" text="Não">
      <formula>NOT(ISERROR(SEARCH("Não",#REF!)))</formula>
    </cfRule>
  </conditionalFormatting>
  <conditionalFormatting sqref="N283:N286">
    <cfRule type="containsText" dxfId="390" priority="340" stopIfTrue="1" operator="containsText" text="Não">
      <formula>NOT(ISERROR(SEARCH("Não",#REF!)))</formula>
    </cfRule>
  </conditionalFormatting>
  <conditionalFormatting sqref="N288:N291">
    <cfRule type="containsText" dxfId="389" priority="339" stopIfTrue="1" operator="containsText" text="Não">
      <formula>NOT(ISERROR(SEARCH("Não",#REF!)))</formula>
    </cfRule>
  </conditionalFormatting>
  <conditionalFormatting sqref="N293:N300">
    <cfRule type="containsText" dxfId="388" priority="338" stopIfTrue="1" operator="containsText" text="Não">
      <formula>NOT(ISERROR(SEARCH("Não",#REF!)))</formula>
    </cfRule>
  </conditionalFormatting>
  <conditionalFormatting sqref="N302:N305">
    <cfRule type="containsText" dxfId="387" priority="337" stopIfTrue="1" operator="containsText" text="Não">
      <formula>NOT(ISERROR(SEARCH("Não",#REF!)))</formula>
    </cfRule>
  </conditionalFormatting>
  <conditionalFormatting sqref="N309:N312">
    <cfRule type="containsText" dxfId="386" priority="336" stopIfTrue="1" operator="containsText" text="Não">
      <formula>NOT(ISERROR(SEARCH("Não",#REF!)))</formula>
    </cfRule>
  </conditionalFormatting>
  <conditionalFormatting sqref="N314:N320">
    <cfRule type="containsText" dxfId="385" priority="335" stopIfTrue="1" operator="containsText" text="Não">
      <formula>NOT(ISERROR(SEARCH("Não",#REF!)))</formula>
    </cfRule>
  </conditionalFormatting>
  <conditionalFormatting sqref="N324:N327">
    <cfRule type="containsText" dxfId="384" priority="334" stopIfTrue="1" operator="containsText" text="Não">
      <formula>NOT(ISERROR(SEARCH("Não",#REF!)))</formula>
    </cfRule>
  </conditionalFormatting>
  <conditionalFormatting sqref="N329:N334">
    <cfRule type="containsText" dxfId="383" priority="333" stopIfTrue="1" operator="containsText" text="Não">
      <formula>NOT(ISERROR(SEARCH("Não",#REF!)))</formula>
    </cfRule>
  </conditionalFormatting>
  <conditionalFormatting sqref="N338:N342">
    <cfRule type="containsText" dxfId="382" priority="332" stopIfTrue="1" operator="containsText" text="Não">
      <formula>NOT(ISERROR(SEARCH("Não",#REF!)))</formula>
    </cfRule>
  </conditionalFormatting>
  <conditionalFormatting sqref="N344:N350">
    <cfRule type="containsText" dxfId="381" priority="331" stopIfTrue="1" operator="containsText" text="Não">
      <formula>NOT(ISERROR(SEARCH("Não",#REF!)))</formula>
    </cfRule>
  </conditionalFormatting>
  <conditionalFormatting sqref="N355:N359">
    <cfRule type="containsText" dxfId="380" priority="330" stopIfTrue="1" operator="containsText" text="Não">
      <formula>NOT(ISERROR(SEARCH("Não",#REF!)))</formula>
    </cfRule>
  </conditionalFormatting>
  <conditionalFormatting sqref="N361:N369">
    <cfRule type="containsText" dxfId="379" priority="328" stopIfTrue="1" operator="containsText" text="Não">
      <formula>NOT(ISERROR(SEARCH("Não",#REF!)))</formula>
    </cfRule>
  </conditionalFormatting>
  <conditionalFormatting sqref="N371:N374">
    <cfRule type="containsText" dxfId="378" priority="327" stopIfTrue="1" operator="containsText" text="Não">
      <formula>NOT(ISERROR(SEARCH("Não",#REF!)))</formula>
    </cfRule>
  </conditionalFormatting>
  <conditionalFormatting sqref="N382:N385">
    <cfRule type="containsText" dxfId="377" priority="326" stopIfTrue="1" operator="containsText" text="Não">
      <formula>NOT(ISERROR(SEARCH("Não",#REF!)))</formula>
    </cfRule>
  </conditionalFormatting>
  <conditionalFormatting sqref="N378:N380">
    <cfRule type="containsText" dxfId="376" priority="325" stopIfTrue="1" operator="containsText" text="Não">
      <formula>NOT(ISERROR(SEARCH("Não",#REF!)))</formula>
    </cfRule>
  </conditionalFormatting>
  <conditionalFormatting sqref="N389:N397">
    <cfRule type="containsText" dxfId="375" priority="324" stopIfTrue="1" operator="containsText" text="Não">
      <formula>NOT(ISERROR(SEARCH("Não",#REF!)))</formula>
    </cfRule>
  </conditionalFormatting>
  <conditionalFormatting sqref="N399:N402">
    <cfRule type="containsText" dxfId="374" priority="323" stopIfTrue="1" operator="containsText" text="Não">
      <formula>NOT(ISERROR(SEARCH("Não",#REF!)))</formula>
    </cfRule>
  </conditionalFormatting>
  <conditionalFormatting sqref="N404:N411">
    <cfRule type="containsText" dxfId="373" priority="322" stopIfTrue="1" operator="containsText" text="Não">
      <formula>NOT(ISERROR(SEARCH("Não",#REF!)))</formula>
    </cfRule>
  </conditionalFormatting>
  <conditionalFormatting sqref="N415:N417">
    <cfRule type="containsText" dxfId="372" priority="321" stopIfTrue="1" operator="containsText" text="Não">
      <formula>NOT(ISERROR(SEARCH("Não",#REF!)))</formula>
    </cfRule>
  </conditionalFormatting>
  <conditionalFormatting sqref="N419:N422">
    <cfRule type="containsText" dxfId="371" priority="320" stopIfTrue="1" operator="containsText" text="Não">
      <formula>NOT(ISERROR(SEARCH("Não",#REF!)))</formula>
    </cfRule>
  </conditionalFormatting>
  <conditionalFormatting sqref="N424:N428">
    <cfRule type="containsText" dxfId="370" priority="319" stopIfTrue="1" operator="containsText" text="Não">
      <formula>NOT(ISERROR(SEARCH("Não",#REF!)))</formula>
    </cfRule>
  </conditionalFormatting>
  <conditionalFormatting sqref="N432:N437">
    <cfRule type="containsText" dxfId="369" priority="318" stopIfTrue="1" operator="containsText" text="Não">
      <formula>NOT(ISERROR(SEARCH("Não",#REF!)))</formula>
    </cfRule>
  </conditionalFormatting>
  <conditionalFormatting sqref="N439:N444">
    <cfRule type="containsText" dxfId="368" priority="317" stopIfTrue="1" operator="containsText" text="Não">
      <formula>NOT(ISERROR(SEARCH("Não",#REF!)))</formula>
    </cfRule>
  </conditionalFormatting>
  <conditionalFormatting sqref="N446:N450">
    <cfRule type="containsText" dxfId="367" priority="316" stopIfTrue="1" operator="containsText" text="Não">
      <formula>NOT(ISERROR(SEARCH("Não",#REF!)))</formula>
    </cfRule>
  </conditionalFormatting>
  <conditionalFormatting sqref="N455:N459">
    <cfRule type="containsText" dxfId="366" priority="315" stopIfTrue="1" operator="containsText" text="Não">
      <formula>NOT(ISERROR(SEARCH("Não",#REF!)))</formula>
    </cfRule>
  </conditionalFormatting>
  <conditionalFormatting sqref="N461:N465">
    <cfRule type="containsText" dxfId="365" priority="314" stopIfTrue="1" operator="containsText" text="Não">
      <formula>NOT(ISERROR(SEARCH("Não",#REF!)))</formula>
    </cfRule>
  </conditionalFormatting>
  <conditionalFormatting sqref="N467:N471">
    <cfRule type="containsText" dxfId="364" priority="313" stopIfTrue="1" operator="containsText" text="Não">
      <formula>NOT(ISERROR(SEARCH("Não",#REF!)))</formula>
    </cfRule>
  </conditionalFormatting>
  <conditionalFormatting sqref="N473:N476">
    <cfRule type="containsText" dxfId="363" priority="312" stopIfTrue="1" operator="containsText" text="Não">
      <formula>NOT(ISERROR(SEARCH("Não",#REF!)))</formula>
    </cfRule>
  </conditionalFormatting>
  <conditionalFormatting sqref="N484:N487">
    <cfRule type="containsText" dxfId="362" priority="311" stopIfTrue="1" operator="containsText" text="Não">
      <formula>NOT(ISERROR(SEARCH("Não",#REF!)))</formula>
    </cfRule>
  </conditionalFormatting>
  <conditionalFormatting sqref="N489:N491">
    <cfRule type="containsText" dxfId="361" priority="310" stopIfTrue="1" operator="containsText" text="Não">
      <formula>NOT(ISERROR(SEARCH("Não",#REF!)))</formula>
    </cfRule>
  </conditionalFormatting>
  <conditionalFormatting sqref="N480:N482">
    <cfRule type="containsText" dxfId="360" priority="309" stopIfTrue="1" operator="containsText" text="Não">
      <formula>NOT(ISERROR(SEARCH("Não",#REF!)))</formula>
    </cfRule>
  </conditionalFormatting>
  <conditionalFormatting sqref="N617 N651 N578 N543 N511 N493">
    <cfRule type="containsText" dxfId="359" priority="308" stopIfTrue="1" operator="containsText" text="Não">
      <formula>NOT(ISERROR(SEARCH("Não",#REF!)))</formula>
    </cfRule>
  </conditionalFormatting>
  <conditionalFormatting sqref="N513:N520 N563:N570 N599:N606 N653:N660 N662:N669">
    <cfRule type="containsText" dxfId="358" priority="307" stopIfTrue="1" operator="containsText" text="Não">
      <formula>NOT(ISERROR(SEARCH("Não",#REF!)))</formula>
    </cfRule>
  </conditionalFormatting>
  <conditionalFormatting sqref="N504:N509 N522:N527 N529:N534 N536:N541">
    <cfRule type="containsText" dxfId="357" priority="306" stopIfTrue="1" operator="containsText" text="Não">
      <formula>NOT(ISERROR(SEARCH("Não",#REF!)))</formula>
    </cfRule>
  </conditionalFormatting>
  <conditionalFormatting sqref="N545:N553">
    <cfRule type="containsText" dxfId="356" priority="305" stopIfTrue="1" operator="containsText" text="Não">
      <formula>NOT(ISERROR(SEARCH("Não",#REF!)))</formula>
    </cfRule>
  </conditionalFormatting>
  <conditionalFormatting sqref="N572:N576 N593:N597 N619:N623 N625:N629">
    <cfRule type="containsText" dxfId="355" priority="304" stopIfTrue="1" operator="containsText" text="Não">
      <formula>NOT(ISERROR(SEARCH("Não",#REF!)))</formula>
    </cfRule>
  </conditionalFormatting>
  <conditionalFormatting sqref="N495:N498">
    <cfRule type="containsText" dxfId="354" priority="303" stopIfTrue="1" operator="containsText" text="Não">
      <formula>NOT(ISERROR(SEARCH("Não",#REF!)))</formula>
    </cfRule>
  </conditionalFormatting>
  <conditionalFormatting sqref="N580:N591 N631:N641">
    <cfRule type="containsText" dxfId="353" priority="302" stopIfTrue="1" operator="containsText" text="Não">
      <formula>NOT(ISERROR(SEARCH("Não",#REF!)))</formula>
    </cfRule>
  </conditionalFormatting>
  <conditionalFormatting sqref="N555:N561 N608:N614 N643:N649">
    <cfRule type="containsText" dxfId="352" priority="301" stopIfTrue="1" operator="containsText" text="Não">
      <formula>NOT(ISERROR(SEARCH("Não",#REF!)))</formula>
    </cfRule>
  </conditionalFormatting>
  <conditionalFormatting sqref="N500:N502">
    <cfRule type="containsText" dxfId="351" priority="300" stopIfTrue="1" operator="containsText" text="Não">
      <formula>NOT(ISERROR(SEARCH("Não",#REF!)))</formula>
    </cfRule>
  </conditionalFormatting>
  <conditionalFormatting sqref="J281 J307 J336 J57 J69 J30 J322 J451 J353:J354 J376 J387 J413 J453 J478 J488">
    <cfRule type="containsText" dxfId="350" priority="299" stopIfTrue="1" operator="containsText" text="Não">
      <formula>NOT(ISERROR(SEARCH("Não",#REF!)))</formula>
    </cfRule>
  </conditionalFormatting>
  <conditionalFormatting sqref="J177:J182">
    <cfRule type="containsText" dxfId="349" priority="275" stopIfTrue="1" operator="containsText" text="Não">
      <formula>NOT(ISERROR(SEARCH("Não",#REF!)))</formula>
    </cfRule>
  </conditionalFormatting>
  <conditionalFormatting sqref="J184:J189">
    <cfRule type="containsText" dxfId="348" priority="274" stopIfTrue="1" operator="containsText" text="Não">
      <formula>NOT(ISERROR(SEARCH("Não",#REF!)))</formula>
    </cfRule>
  </conditionalFormatting>
  <conditionalFormatting sqref="J191">
    <cfRule type="containsText" dxfId="347" priority="273" stopIfTrue="1" operator="containsText" text="Não">
      <formula>NOT(ISERROR(SEARCH("Não",#REF!)))</formula>
    </cfRule>
  </conditionalFormatting>
  <conditionalFormatting sqref="J193:J196">
    <cfRule type="containsText" dxfId="346" priority="272" stopIfTrue="1" operator="containsText" text="Não">
      <formula>NOT(ISERROR(SEARCH("Não",#REF!)))</formula>
    </cfRule>
  </conditionalFormatting>
  <conditionalFormatting sqref="J198:J201">
    <cfRule type="containsText" dxfId="345" priority="271" stopIfTrue="1" operator="containsText" text="Não">
      <formula>NOT(ISERROR(SEARCH("Não",#REF!)))</formula>
    </cfRule>
  </conditionalFormatting>
  <conditionalFormatting sqref="J206:J217">
    <cfRule type="containsText" dxfId="344" priority="270" stopIfTrue="1" operator="containsText" text="Não">
      <formula>NOT(ISERROR(SEARCH("Não",#REF!)))</formula>
    </cfRule>
  </conditionalFormatting>
  <conditionalFormatting sqref="J10 J13:J15">
    <cfRule type="containsText" dxfId="343" priority="298" stopIfTrue="1" operator="containsText" text="Não">
      <formula>NOT(ISERROR(SEARCH("Não",#REF!)))</formula>
    </cfRule>
  </conditionalFormatting>
  <conditionalFormatting sqref="J17:J22">
    <cfRule type="containsText" dxfId="342" priority="297" stopIfTrue="1" operator="containsText" text="Não">
      <formula>NOT(ISERROR(SEARCH("Não",#REF!)))</formula>
    </cfRule>
  </conditionalFormatting>
  <conditionalFormatting sqref="J24:J27">
    <cfRule type="containsText" dxfId="341" priority="296" stopIfTrue="1" operator="containsText" text="Não">
      <formula>NOT(ISERROR(SEARCH("Não",#REF!)))</formula>
    </cfRule>
  </conditionalFormatting>
  <conditionalFormatting sqref="J32:J35">
    <cfRule type="containsText" dxfId="340" priority="295" stopIfTrue="1" operator="containsText" text="Não">
      <formula>NOT(ISERROR(SEARCH("Não",#REF!)))</formula>
    </cfRule>
  </conditionalFormatting>
  <conditionalFormatting sqref="J42:J49">
    <cfRule type="containsText" dxfId="339" priority="294" stopIfTrue="1" operator="containsText" text="Não">
      <formula>NOT(ISERROR(SEARCH("Não",#REF!)))</formula>
    </cfRule>
  </conditionalFormatting>
  <conditionalFormatting sqref="J51:J54">
    <cfRule type="containsText" dxfId="338" priority="293" stopIfTrue="1" operator="containsText" text="Não">
      <formula>NOT(ISERROR(SEARCH("Não",#REF!)))</formula>
    </cfRule>
  </conditionalFormatting>
  <conditionalFormatting sqref="J59:J62">
    <cfRule type="containsText" dxfId="337" priority="292" stopIfTrue="1" operator="containsText" text="Não">
      <formula>NOT(ISERROR(SEARCH("Não",#REF!)))</formula>
    </cfRule>
  </conditionalFormatting>
  <conditionalFormatting sqref="J64:J67">
    <cfRule type="containsText" dxfId="336" priority="291" stopIfTrue="1" operator="containsText" text="Não">
      <formula>NOT(ISERROR(SEARCH("Não",#REF!)))</formula>
    </cfRule>
  </conditionalFormatting>
  <conditionalFormatting sqref="J71:J76">
    <cfRule type="containsText" dxfId="335" priority="290" stopIfTrue="1" operator="containsText" text="Não">
      <formula>NOT(ISERROR(SEARCH("Não",#REF!)))</formula>
    </cfRule>
  </conditionalFormatting>
  <conditionalFormatting sqref="J78:J81">
    <cfRule type="containsText" dxfId="334" priority="289" stopIfTrue="1" operator="containsText" text="Não">
      <formula>NOT(ISERROR(SEARCH("Não",#REF!)))</formula>
    </cfRule>
  </conditionalFormatting>
  <conditionalFormatting sqref="J83:J88">
    <cfRule type="containsText" dxfId="333" priority="288" stopIfTrue="1" operator="containsText" text="Não">
      <formula>NOT(ISERROR(SEARCH("Não",#REF!)))</formula>
    </cfRule>
  </conditionalFormatting>
  <conditionalFormatting sqref="J92:J100">
    <cfRule type="containsText" dxfId="332" priority="287" stopIfTrue="1" operator="containsText" text="Não">
      <formula>NOT(ISERROR(SEARCH("Não",#REF!)))</formula>
    </cfRule>
  </conditionalFormatting>
  <conditionalFormatting sqref="J102:J111">
    <cfRule type="containsText" dxfId="331" priority="286" stopIfTrue="1" operator="containsText" text="Não">
      <formula>NOT(ISERROR(SEARCH("Não",#REF!)))</formula>
    </cfRule>
  </conditionalFormatting>
  <conditionalFormatting sqref="J115:J120">
    <cfRule type="containsText" dxfId="330" priority="285" stopIfTrue="1" operator="containsText" text="Não">
      <formula>NOT(ISERROR(SEARCH("Não",#REF!)))</formula>
    </cfRule>
  </conditionalFormatting>
  <conditionalFormatting sqref="J122:J131">
    <cfRule type="containsText" dxfId="329" priority="284" stopIfTrue="1" operator="containsText" text="Não">
      <formula>NOT(ISERROR(SEARCH("Não",#REF!)))</formula>
    </cfRule>
  </conditionalFormatting>
  <conditionalFormatting sqref="J133:J139">
    <cfRule type="containsText" dxfId="328" priority="283" stopIfTrue="1" operator="containsText" text="Não">
      <formula>NOT(ISERROR(SEARCH("Não",#REF!)))</formula>
    </cfRule>
  </conditionalFormatting>
  <conditionalFormatting sqref="J141:J146">
    <cfRule type="containsText" dxfId="327" priority="282" stopIfTrue="1" operator="containsText" text="Não">
      <formula>NOT(ISERROR(SEARCH("Não",#REF!)))</formula>
    </cfRule>
  </conditionalFormatting>
  <conditionalFormatting sqref="J148">
    <cfRule type="containsText" dxfId="326" priority="281" stopIfTrue="1" operator="containsText" text="Não">
      <formula>NOT(ISERROR(SEARCH("Não",#REF!)))</formula>
    </cfRule>
  </conditionalFormatting>
  <conditionalFormatting sqref="J150:J153">
    <cfRule type="containsText" dxfId="325" priority="280" stopIfTrue="1" operator="containsText" text="Não">
      <formula>NOT(ISERROR(SEARCH("Não",#REF!)))</formula>
    </cfRule>
  </conditionalFormatting>
  <conditionalFormatting sqref="J155:J158">
    <cfRule type="containsText" dxfId="324" priority="279" stopIfTrue="1" operator="containsText" text="Não">
      <formula>NOT(ISERROR(SEARCH("Não",#REF!)))</formula>
    </cfRule>
  </conditionalFormatting>
  <conditionalFormatting sqref="J161">
    <cfRule type="containsText" dxfId="323" priority="278" stopIfTrue="1" operator="containsText" text="Não">
      <formula>NOT(ISERROR(SEARCH("Não",#REF!)))</formula>
    </cfRule>
  </conditionalFormatting>
  <conditionalFormatting sqref="J163:J167">
    <cfRule type="containsText" dxfId="322" priority="277" stopIfTrue="1" operator="containsText" text="Não">
      <formula>NOT(ISERROR(SEARCH("Não",#REF!)))</formula>
    </cfRule>
  </conditionalFormatting>
  <conditionalFormatting sqref="J169:J175">
    <cfRule type="containsText" dxfId="321" priority="276" stopIfTrue="1" operator="containsText" text="Não">
      <formula>NOT(ISERROR(SEARCH("Não",#REF!)))</formula>
    </cfRule>
  </conditionalFormatting>
  <conditionalFormatting sqref="J219:J222">
    <cfRule type="containsText" dxfId="320" priority="269" stopIfTrue="1" operator="containsText" text="Não">
      <formula>NOT(ISERROR(SEARCH("Não",#REF!)))</formula>
    </cfRule>
  </conditionalFormatting>
  <conditionalFormatting sqref="J37:J40">
    <cfRule type="containsText" dxfId="319" priority="268" stopIfTrue="1" operator="containsText" text="Não">
      <formula>NOT(ISERROR(SEARCH("Não",#REF!)))</formula>
    </cfRule>
  </conditionalFormatting>
  <conditionalFormatting sqref="J224:J233">
    <cfRule type="containsText" dxfId="318" priority="267" stopIfTrue="1" operator="containsText" text="Não">
      <formula>NOT(ISERROR(SEARCH("Não",#REF!)))</formula>
    </cfRule>
  </conditionalFormatting>
  <conditionalFormatting sqref="J235:J243">
    <cfRule type="containsText" dxfId="317" priority="266" stopIfTrue="1" operator="containsText" text="Não">
      <formula>NOT(ISERROR(SEARCH("Não",#REF!)))</formula>
    </cfRule>
  </conditionalFormatting>
  <conditionalFormatting sqref="J247:J253">
    <cfRule type="containsText" dxfId="316" priority="265" stopIfTrue="1" operator="containsText" text="Não">
      <formula>NOT(ISERROR(SEARCH("Não",#REF!)))</formula>
    </cfRule>
  </conditionalFormatting>
  <conditionalFormatting sqref="J255:J267">
    <cfRule type="containsText" dxfId="315" priority="264" stopIfTrue="1" operator="containsText" text="Não">
      <formula>NOT(ISERROR(SEARCH("Não",#REF!)))</formula>
    </cfRule>
  </conditionalFormatting>
  <conditionalFormatting sqref="J269:J274">
    <cfRule type="containsText" dxfId="314" priority="263" stopIfTrue="1" operator="containsText" text="Não">
      <formula>NOT(ISERROR(SEARCH("Não",#REF!)))</formula>
    </cfRule>
  </conditionalFormatting>
  <conditionalFormatting sqref="J276:J279">
    <cfRule type="containsText" dxfId="313" priority="262" stopIfTrue="1" operator="containsText" text="Não">
      <formula>NOT(ISERROR(SEARCH("Não",#REF!)))</formula>
    </cfRule>
  </conditionalFormatting>
  <conditionalFormatting sqref="J283:J286">
    <cfRule type="containsText" dxfId="312" priority="261" stopIfTrue="1" operator="containsText" text="Não">
      <formula>NOT(ISERROR(SEARCH("Não",#REF!)))</formula>
    </cfRule>
  </conditionalFormatting>
  <conditionalFormatting sqref="J288:J291">
    <cfRule type="containsText" dxfId="311" priority="260" stopIfTrue="1" operator="containsText" text="Não">
      <formula>NOT(ISERROR(SEARCH("Não",#REF!)))</formula>
    </cfRule>
  </conditionalFormatting>
  <conditionalFormatting sqref="J293:J300">
    <cfRule type="containsText" dxfId="310" priority="259" stopIfTrue="1" operator="containsText" text="Não">
      <formula>NOT(ISERROR(SEARCH("Não",#REF!)))</formula>
    </cfRule>
  </conditionalFormatting>
  <conditionalFormatting sqref="J302:J305">
    <cfRule type="containsText" dxfId="309" priority="258" stopIfTrue="1" operator="containsText" text="Não">
      <formula>NOT(ISERROR(SEARCH("Não",#REF!)))</formula>
    </cfRule>
  </conditionalFormatting>
  <conditionalFormatting sqref="J309:J312">
    <cfRule type="containsText" dxfId="308" priority="257" stopIfTrue="1" operator="containsText" text="Não">
      <formula>NOT(ISERROR(SEARCH("Não",#REF!)))</formula>
    </cfRule>
  </conditionalFormatting>
  <conditionalFormatting sqref="J314:J320">
    <cfRule type="containsText" dxfId="307" priority="256" stopIfTrue="1" operator="containsText" text="Não">
      <formula>NOT(ISERROR(SEARCH("Não",#REF!)))</formula>
    </cfRule>
  </conditionalFormatting>
  <conditionalFormatting sqref="J324:J327">
    <cfRule type="containsText" dxfId="306" priority="255" stopIfTrue="1" operator="containsText" text="Não">
      <formula>NOT(ISERROR(SEARCH("Não",#REF!)))</formula>
    </cfRule>
  </conditionalFormatting>
  <conditionalFormatting sqref="J329:J334">
    <cfRule type="containsText" dxfId="305" priority="254" stopIfTrue="1" operator="containsText" text="Não">
      <formula>NOT(ISERROR(SEARCH("Não",#REF!)))</formula>
    </cfRule>
  </conditionalFormatting>
  <conditionalFormatting sqref="J338:J342">
    <cfRule type="containsText" dxfId="304" priority="253" stopIfTrue="1" operator="containsText" text="Não">
      <formula>NOT(ISERROR(SEARCH("Não",#REF!)))</formula>
    </cfRule>
  </conditionalFormatting>
  <conditionalFormatting sqref="J344:J350">
    <cfRule type="containsText" dxfId="303" priority="252" stopIfTrue="1" operator="containsText" text="Não">
      <formula>NOT(ISERROR(SEARCH("Não",#REF!)))</formula>
    </cfRule>
  </conditionalFormatting>
  <conditionalFormatting sqref="J355:J359">
    <cfRule type="containsText" dxfId="302" priority="251" stopIfTrue="1" operator="containsText" text="Não">
      <formula>NOT(ISERROR(SEARCH("Não",#REF!)))</formula>
    </cfRule>
  </conditionalFormatting>
  <conditionalFormatting sqref="J361:J369">
    <cfRule type="containsText" dxfId="301" priority="249" stopIfTrue="1" operator="containsText" text="Não">
      <formula>NOT(ISERROR(SEARCH("Não",#REF!)))</formula>
    </cfRule>
  </conditionalFormatting>
  <conditionalFormatting sqref="J371:J374">
    <cfRule type="containsText" dxfId="300" priority="248" stopIfTrue="1" operator="containsText" text="Não">
      <formula>NOT(ISERROR(SEARCH("Não",#REF!)))</formula>
    </cfRule>
  </conditionalFormatting>
  <conditionalFormatting sqref="J382:J385">
    <cfRule type="containsText" dxfId="299" priority="247" stopIfTrue="1" operator="containsText" text="Não">
      <formula>NOT(ISERROR(SEARCH("Não",#REF!)))</formula>
    </cfRule>
  </conditionalFormatting>
  <conditionalFormatting sqref="J378:J380">
    <cfRule type="containsText" dxfId="298" priority="246" stopIfTrue="1" operator="containsText" text="Não">
      <formula>NOT(ISERROR(SEARCH("Não",#REF!)))</formula>
    </cfRule>
  </conditionalFormatting>
  <conditionalFormatting sqref="J389:J397">
    <cfRule type="containsText" dxfId="297" priority="245" stopIfTrue="1" operator="containsText" text="Não">
      <formula>NOT(ISERROR(SEARCH("Não",#REF!)))</formula>
    </cfRule>
  </conditionalFormatting>
  <conditionalFormatting sqref="J399:J402">
    <cfRule type="containsText" dxfId="296" priority="244" stopIfTrue="1" operator="containsText" text="Não">
      <formula>NOT(ISERROR(SEARCH("Não",#REF!)))</formula>
    </cfRule>
  </conditionalFormatting>
  <conditionalFormatting sqref="J404:J411">
    <cfRule type="containsText" dxfId="295" priority="243" stopIfTrue="1" operator="containsText" text="Não">
      <formula>NOT(ISERROR(SEARCH("Não",#REF!)))</formula>
    </cfRule>
  </conditionalFormatting>
  <conditionalFormatting sqref="J415:J417">
    <cfRule type="containsText" dxfId="294" priority="242" stopIfTrue="1" operator="containsText" text="Não">
      <formula>NOT(ISERROR(SEARCH("Não",#REF!)))</formula>
    </cfRule>
  </conditionalFormatting>
  <conditionalFormatting sqref="J424:J428">
    <cfRule type="containsText" dxfId="293" priority="240" stopIfTrue="1" operator="containsText" text="Não">
      <formula>NOT(ISERROR(SEARCH("Não",#REF!)))</formula>
    </cfRule>
  </conditionalFormatting>
  <conditionalFormatting sqref="J432:J437">
    <cfRule type="containsText" dxfId="292" priority="239" stopIfTrue="1" operator="containsText" text="Não">
      <formula>NOT(ISERROR(SEARCH("Não",#REF!)))</formula>
    </cfRule>
  </conditionalFormatting>
  <conditionalFormatting sqref="J439:J444">
    <cfRule type="containsText" dxfId="291" priority="238" stopIfTrue="1" operator="containsText" text="Não">
      <formula>NOT(ISERROR(SEARCH("Não",#REF!)))</formula>
    </cfRule>
  </conditionalFormatting>
  <conditionalFormatting sqref="J446:J450">
    <cfRule type="containsText" dxfId="290" priority="237" stopIfTrue="1" operator="containsText" text="Não">
      <formula>NOT(ISERROR(SEARCH("Não",#REF!)))</formula>
    </cfRule>
  </conditionalFormatting>
  <conditionalFormatting sqref="J455:J459">
    <cfRule type="containsText" dxfId="289" priority="236" stopIfTrue="1" operator="containsText" text="Não">
      <formula>NOT(ISERROR(SEARCH("Não",#REF!)))</formula>
    </cfRule>
  </conditionalFormatting>
  <conditionalFormatting sqref="J461:J465">
    <cfRule type="containsText" dxfId="288" priority="235" stopIfTrue="1" operator="containsText" text="Não">
      <formula>NOT(ISERROR(SEARCH("Não",#REF!)))</formula>
    </cfRule>
  </conditionalFormatting>
  <conditionalFormatting sqref="J487">
    <cfRule type="containsText" dxfId="287" priority="232" stopIfTrue="1" operator="containsText" text="Não">
      <formula>NOT(ISERROR(SEARCH("Não",#REF!)))</formula>
    </cfRule>
  </conditionalFormatting>
  <conditionalFormatting sqref="J489:J491">
    <cfRule type="containsText" dxfId="286" priority="231" stopIfTrue="1" operator="containsText" text="Não">
      <formula>NOT(ISERROR(SEARCH("Não",#REF!)))</formula>
    </cfRule>
  </conditionalFormatting>
  <conditionalFormatting sqref="J480:J482">
    <cfRule type="containsText" dxfId="285" priority="230" stopIfTrue="1" operator="containsText" text="Não">
      <formula>NOT(ISERROR(SEARCH("Não",#REF!)))</formula>
    </cfRule>
  </conditionalFormatting>
  <conditionalFormatting sqref="J617 J651 J578 J543 J511 J493">
    <cfRule type="containsText" dxfId="284" priority="229" stopIfTrue="1" operator="containsText" text="Não">
      <formula>NOT(ISERROR(SEARCH("Não",#REF!)))</formula>
    </cfRule>
  </conditionalFormatting>
  <conditionalFormatting sqref="J513:J520 J568:J570 J599 J653:J660 J662:J669 J604:J606">
    <cfRule type="containsText" dxfId="283" priority="228" stopIfTrue="1" operator="containsText" text="Não">
      <formula>NOT(ISERROR(SEARCH("Não",#REF!)))</formula>
    </cfRule>
  </conditionalFormatting>
  <conditionalFormatting sqref="J522:J527 J536:J541 J504:J509">
    <cfRule type="containsText" dxfId="282" priority="227" stopIfTrue="1" operator="containsText" text="Não">
      <formula>NOT(ISERROR(SEARCH("Não",#REF!)))</formula>
    </cfRule>
  </conditionalFormatting>
  <conditionalFormatting sqref="J545:J553">
    <cfRule type="containsText" dxfId="281" priority="226" stopIfTrue="1" operator="containsText" text="Não">
      <formula>NOT(ISERROR(SEARCH("Não",#REF!)))</formula>
    </cfRule>
  </conditionalFormatting>
  <conditionalFormatting sqref="J593:J597 J619:J623 J625:J629">
    <cfRule type="containsText" dxfId="280" priority="225" stopIfTrue="1" operator="containsText" text="Não">
      <formula>NOT(ISERROR(SEARCH("Não",#REF!)))</formula>
    </cfRule>
  </conditionalFormatting>
  <conditionalFormatting sqref="J495:J498">
    <cfRule type="containsText" dxfId="279" priority="224" stopIfTrue="1" operator="containsText" text="Não">
      <formula>NOT(ISERROR(SEARCH("Não",#REF!)))</formula>
    </cfRule>
  </conditionalFormatting>
  <conditionalFormatting sqref="J580:J591 J631:J641">
    <cfRule type="containsText" dxfId="278" priority="223" stopIfTrue="1" operator="containsText" text="Não">
      <formula>NOT(ISERROR(SEARCH("Não",#REF!)))</formula>
    </cfRule>
  </conditionalFormatting>
  <conditionalFormatting sqref="J555:J561 J608:J614 J643:J649">
    <cfRule type="containsText" dxfId="277" priority="222" stopIfTrue="1" operator="containsText" text="Não">
      <formula>NOT(ISERROR(SEARCH("Não",#REF!)))</formula>
    </cfRule>
  </conditionalFormatting>
  <conditionalFormatting sqref="J500:J502">
    <cfRule type="containsText" dxfId="276" priority="221" stopIfTrue="1" operator="containsText" text="Não">
      <formula>NOT(ISERROR(SEARCH("Não",#REF!)))</formula>
    </cfRule>
  </conditionalFormatting>
  <conditionalFormatting sqref="F281 F307 F336 F57 F69 F30 F322 F451 F353:F354 F376 F387 F413 F453 F478 F488">
    <cfRule type="containsText" dxfId="275" priority="220" stopIfTrue="1" operator="containsText" text="Não">
      <formula>NOT(ISERROR(SEARCH("Não",#REF!)))</formula>
    </cfRule>
  </conditionalFormatting>
  <conditionalFormatting sqref="F177:F182">
    <cfRule type="containsText" dxfId="274" priority="196" stopIfTrue="1" operator="containsText" text="Não">
      <formula>NOT(ISERROR(SEARCH("Não",#REF!)))</formula>
    </cfRule>
  </conditionalFormatting>
  <conditionalFormatting sqref="F184:F189">
    <cfRule type="containsText" dxfId="273" priority="195" stopIfTrue="1" operator="containsText" text="Não">
      <formula>NOT(ISERROR(SEARCH("Não",#REF!)))</formula>
    </cfRule>
  </conditionalFormatting>
  <conditionalFormatting sqref="F191">
    <cfRule type="containsText" dxfId="272" priority="194" stopIfTrue="1" operator="containsText" text="Não">
      <formula>NOT(ISERROR(SEARCH("Não",#REF!)))</formula>
    </cfRule>
  </conditionalFormatting>
  <conditionalFormatting sqref="F193:F196">
    <cfRule type="containsText" dxfId="271" priority="193" stopIfTrue="1" operator="containsText" text="Não">
      <formula>NOT(ISERROR(SEARCH("Não",#REF!)))</formula>
    </cfRule>
  </conditionalFormatting>
  <conditionalFormatting sqref="F198:F201">
    <cfRule type="containsText" dxfId="270" priority="192" stopIfTrue="1" operator="containsText" text="Não">
      <formula>NOT(ISERROR(SEARCH("Não",#REF!)))</formula>
    </cfRule>
  </conditionalFormatting>
  <conditionalFormatting sqref="F206:F217">
    <cfRule type="containsText" dxfId="269" priority="191" stopIfTrue="1" operator="containsText" text="Não">
      <formula>NOT(ISERROR(SEARCH("Não",#REF!)))</formula>
    </cfRule>
  </conditionalFormatting>
  <conditionalFormatting sqref="F10 F12:F15">
    <cfRule type="containsText" dxfId="268" priority="219" stopIfTrue="1" operator="containsText" text="Não">
      <formula>NOT(ISERROR(SEARCH("Não",#REF!)))</formula>
    </cfRule>
  </conditionalFormatting>
  <conditionalFormatting sqref="F17:F22">
    <cfRule type="containsText" dxfId="267" priority="218" stopIfTrue="1" operator="containsText" text="Não">
      <formula>NOT(ISERROR(SEARCH("Não",#REF!)))</formula>
    </cfRule>
  </conditionalFormatting>
  <conditionalFormatting sqref="F24:F27">
    <cfRule type="containsText" dxfId="266" priority="217" stopIfTrue="1" operator="containsText" text="Não">
      <formula>NOT(ISERROR(SEARCH("Não",#REF!)))</formula>
    </cfRule>
  </conditionalFormatting>
  <conditionalFormatting sqref="F32:F35">
    <cfRule type="containsText" dxfId="265" priority="216" stopIfTrue="1" operator="containsText" text="Não">
      <formula>NOT(ISERROR(SEARCH("Não",#REF!)))</formula>
    </cfRule>
  </conditionalFormatting>
  <conditionalFormatting sqref="F42:F49">
    <cfRule type="containsText" dxfId="264" priority="215" stopIfTrue="1" operator="containsText" text="Não">
      <formula>NOT(ISERROR(SEARCH("Não",#REF!)))</formula>
    </cfRule>
  </conditionalFormatting>
  <conditionalFormatting sqref="F51:F54">
    <cfRule type="containsText" dxfId="263" priority="214" stopIfTrue="1" operator="containsText" text="Não">
      <formula>NOT(ISERROR(SEARCH("Não",#REF!)))</formula>
    </cfRule>
  </conditionalFormatting>
  <conditionalFormatting sqref="F59:F62">
    <cfRule type="containsText" dxfId="262" priority="213" stopIfTrue="1" operator="containsText" text="Não">
      <formula>NOT(ISERROR(SEARCH("Não",#REF!)))</formula>
    </cfRule>
  </conditionalFormatting>
  <conditionalFormatting sqref="F64:F67">
    <cfRule type="containsText" dxfId="261" priority="212" stopIfTrue="1" operator="containsText" text="Não">
      <formula>NOT(ISERROR(SEARCH("Não",#REF!)))</formula>
    </cfRule>
  </conditionalFormatting>
  <conditionalFormatting sqref="F71:F76">
    <cfRule type="containsText" dxfId="260" priority="211" stopIfTrue="1" operator="containsText" text="Não">
      <formula>NOT(ISERROR(SEARCH("Não",#REF!)))</formula>
    </cfRule>
  </conditionalFormatting>
  <conditionalFormatting sqref="F78:F81">
    <cfRule type="containsText" dxfId="259" priority="210" stopIfTrue="1" operator="containsText" text="Não">
      <formula>NOT(ISERROR(SEARCH("Não",#REF!)))</formula>
    </cfRule>
  </conditionalFormatting>
  <conditionalFormatting sqref="F83:F88">
    <cfRule type="containsText" dxfId="258" priority="209" stopIfTrue="1" operator="containsText" text="Não">
      <formula>NOT(ISERROR(SEARCH("Não",#REF!)))</formula>
    </cfRule>
  </conditionalFormatting>
  <conditionalFormatting sqref="F92:F100">
    <cfRule type="containsText" dxfId="257" priority="208" stopIfTrue="1" operator="containsText" text="Não">
      <formula>NOT(ISERROR(SEARCH("Não",#REF!)))</formula>
    </cfRule>
  </conditionalFormatting>
  <conditionalFormatting sqref="F102:F111">
    <cfRule type="containsText" dxfId="256" priority="207" stopIfTrue="1" operator="containsText" text="Não">
      <formula>NOT(ISERROR(SEARCH("Não",#REF!)))</formula>
    </cfRule>
  </conditionalFormatting>
  <conditionalFormatting sqref="F115:F120">
    <cfRule type="containsText" dxfId="255" priority="206" stopIfTrue="1" operator="containsText" text="Não">
      <formula>NOT(ISERROR(SEARCH("Não",#REF!)))</formula>
    </cfRule>
  </conditionalFormatting>
  <conditionalFormatting sqref="F122:F131">
    <cfRule type="containsText" dxfId="254" priority="205" stopIfTrue="1" operator="containsText" text="Não">
      <formula>NOT(ISERROR(SEARCH("Não",#REF!)))</formula>
    </cfRule>
  </conditionalFormatting>
  <conditionalFormatting sqref="F133:F139">
    <cfRule type="containsText" dxfId="253" priority="204" stopIfTrue="1" operator="containsText" text="Não">
      <formula>NOT(ISERROR(SEARCH("Não",#REF!)))</formula>
    </cfRule>
  </conditionalFormatting>
  <conditionalFormatting sqref="F141:F146">
    <cfRule type="containsText" dxfId="252" priority="203" stopIfTrue="1" operator="containsText" text="Não">
      <formula>NOT(ISERROR(SEARCH("Não",#REF!)))</formula>
    </cfRule>
  </conditionalFormatting>
  <conditionalFormatting sqref="F148">
    <cfRule type="containsText" dxfId="251" priority="202" stopIfTrue="1" operator="containsText" text="Não">
      <formula>NOT(ISERROR(SEARCH("Não",#REF!)))</formula>
    </cfRule>
  </conditionalFormatting>
  <conditionalFormatting sqref="F150:F153">
    <cfRule type="containsText" dxfId="250" priority="201" stopIfTrue="1" operator="containsText" text="Não">
      <formula>NOT(ISERROR(SEARCH("Não",#REF!)))</formula>
    </cfRule>
  </conditionalFormatting>
  <conditionalFormatting sqref="F155:F158">
    <cfRule type="containsText" dxfId="249" priority="200" stopIfTrue="1" operator="containsText" text="Não">
      <formula>NOT(ISERROR(SEARCH("Não",#REF!)))</formula>
    </cfRule>
  </conditionalFormatting>
  <conditionalFormatting sqref="F161">
    <cfRule type="containsText" dxfId="248" priority="199" stopIfTrue="1" operator="containsText" text="Não">
      <formula>NOT(ISERROR(SEARCH("Não",#REF!)))</formula>
    </cfRule>
  </conditionalFormatting>
  <conditionalFormatting sqref="F163:F167">
    <cfRule type="containsText" dxfId="247" priority="198" stopIfTrue="1" operator="containsText" text="Não">
      <formula>NOT(ISERROR(SEARCH("Não",#REF!)))</formula>
    </cfRule>
  </conditionalFormatting>
  <conditionalFormatting sqref="F169:F175">
    <cfRule type="containsText" dxfId="246" priority="197" stopIfTrue="1" operator="containsText" text="Não">
      <formula>NOT(ISERROR(SEARCH("Não",#REF!)))</formula>
    </cfRule>
  </conditionalFormatting>
  <conditionalFormatting sqref="F219:F222">
    <cfRule type="containsText" dxfId="245" priority="190" stopIfTrue="1" operator="containsText" text="Não">
      <formula>NOT(ISERROR(SEARCH("Não",#REF!)))</formula>
    </cfRule>
  </conditionalFormatting>
  <conditionalFormatting sqref="F37:F40">
    <cfRule type="containsText" dxfId="244" priority="189" stopIfTrue="1" operator="containsText" text="Não">
      <formula>NOT(ISERROR(SEARCH("Não",#REF!)))</formula>
    </cfRule>
  </conditionalFormatting>
  <conditionalFormatting sqref="F224:F233">
    <cfRule type="containsText" dxfId="243" priority="188" stopIfTrue="1" operator="containsText" text="Não">
      <formula>NOT(ISERROR(SEARCH("Não",#REF!)))</formula>
    </cfRule>
  </conditionalFormatting>
  <conditionalFormatting sqref="F235:F243">
    <cfRule type="containsText" dxfId="242" priority="187" stopIfTrue="1" operator="containsText" text="Não">
      <formula>NOT(ISERROR(SEARCH("Não",#REF!)))</formula>
    </cfRule>
  </conditionalFormatting>
  <conditionalFormatting sqref="F247:F253">
    <cfRule type="containsText" dxfId="241" priority="186" stopIfTrue="1" operator="containsText" text="Não">
      <formula>NOT(ISERROR(SEARCH("Não",#REF!)))</formula>
    </cfRule>
  </conditionalFormatting>
  <conditionalFormatting sqref="F255:F267">
    <cfRule type="containsText" dxfId="240" priority="185" stopIfTrue="1" operator="containsText" text="Não">
      <formula>NOT(ISERROR(SEARCH("Não",#REF!)))</formula>
    </cfRule>
  </conditionalFormatting>
  <conditionalFormatting sqref="F269:F274">
    <cfRule type="containsText" dxfId="239" priority="184" stopIfTrue="1" operator="containsText" text="Não">
      <formula>NOT(ISERROR(SEARCH("Não",#REF!)))</formula>
    </cfRule>
  </conditionalFormatting>
  <conditionalFormatting sqref="F276:F279">
    <cfRule type="containsText" dxfId="238" priority="183" stopIfTrue="1" operator="containsText" text="Não">
      <formula>NOT(ISERROR(SEARCH("Não",#REF!)))</formula>
    </cfRule>
  </conditionalFormatting>
  <conditionalFormatting sqref="F283:F286">
    <cfRule type="containsText" dxfId="237" priority="182" stopIfTrue="1" operator="containsText" text="Não">
      <formula>NOT(ISERROR(SEARCH("Não",#REF!)))</formula>
    </cfRule>
  </conditionalFormatting>
  <conditionalFormatting sqref="F288:F291">
    <cfRule type="containsText" dxfId="236" priority="181" stopIfTrue="1" operator="containsText" text="Não">
      <formula>NOT(ISERROR(SEARCH("Não",#REF!)))</formula>
    </cfRule>
  </conditionalFormatting>
  <conditionalFormatting sqref="F293:F300">
    <cfRule type="containsText" dxfId="235" priority="180" stopIfTrue="1" operator="containsText" text="Não">
      <formula>NOT(ISERROR(SEARCH("Não",#REF!)))</formula>
    </cfRule>
  </conditionalFormatting>
  <conditionalFormatting sqref="F302:F305">
    <cfRule type="containsText" dxfId="234" priority="179" stopIfTrue="1" operator="containsText" text="Não">
      <formula>NOT(ISERROR(SEARCH("Não",#REF!)))</formula>
    </cfRule>
  </conditionalFormatting>
  <conditionalFormatting sqref="F314:F320">
    <cfRule type="containsText" dxfId="233" priority="177" stopIfTrue="1" operator="containsText" text="Não">
      <formula>NOT(ISERROR(SEARCH("Não",#REF!)))</formula>
    </cfRule>
  </conditionalFormatting>
  <conditionalFormatting sqref="F324:F327">
    <cfRule type="containsText" dxfId="232" priority="176" stopIfTrue="1" operator="containsText" text="Não">
      <formula>NOT(ISERROR(SEARCH("Não",#REF!)))</formula>
    </cfRule>
  </conditionalFormatting>
  <conditionalFormatting sqref="F329:F334">
    <cfRule type="containsText" dxfId="231" priority="175" stopIfTrue="1" operator="containsText" text="Não">
      <formula>NOT(ISERROR(SEARCH("Não",#REF!)))</formula>
    </cfRule>
  </conditionalFormatting>
  <conditionalFormatting sqref="F338:F342">
    <cfRule type="containsText" dxfId="230" priority="174" stopIfTrue="1" operator="containsText" text="Não">
      <formula>NOT(ISERROR(SEARCH("Não",#REF!)))</formula>
    </cfRule>
  </conditionalFormatting>
  <conditionalFormatting sqref="F344:F350">
    <cfRule type="containsText" dxfId="229" priority="173" stopIfTrue="1" operator="containsText" text="Não">
      <formula>NOT(ISERROR(SEARCH("Não",#REF!)))</formula>
    </cfRule>
  </conditionalFormatting>
  <conditionalFormatting sqref="F355:F359">
    <cfRule type="containsText" dxfId="228" priority="172" stopIfTrue="1" operator="containsText" text="Não">
      <formula>NOT(ISERROR(SEARCH("Não",#REF!)))</formula>
    </cfRule>
  </conditionalFormatting>
  <conditionalFormatting sqref="F361:F369">
    <cfRule type="containsText" dxfId="227" priority="170" stopIfTrue="1" operator="containsText" text="Não">
      <formula>NOT(ISERROR(SEARCH("Não",#REF!)))</formula>
    </cfRule>
  </conditionalFormatting>
  <conditionalFormatting sqref="F371:F374">
    <cfRule type="containsText" dxfId="226" priority="169" stopIfTrue="1" operator="containsText" text="Não">
      <formula>NOT(ISERROR(SEARCH("Não",#REF!)))</formula>
    </cfRule>
  </conditionalFormatting>
  <conditionalFormatting sqref="F382:F385">
    <cfRule type="containsText" dxfId="225" priority="168" stopIfTrue="1" operator="containsText" text="Não">
      <formula>NOT(ISERROR(SEARCH("Não",#REF!)))</formula>
    </cfRule>
  </conditionalFormatting>
  <conditionalFormatting sqref="F378:F380">
    <cfRule type="containsText" dxfId="224" priority="167" stopIfTrue="1" operator="containsText" text="Não">
      <formula>NOT(ISERROR(SEARCH("Não",#REF!)))</formula>
    </cfRule>
  </conditionalFormatting>
  <conditionalFormatting sqref="F389:F397">
    <cfRule type="containsText" dxfId="223" priority="166" stopIfTrue="1" operator="containsText" text="Não">
      <formula>NOT(ISERROR(SEARCH("Não",#REF!)))</formula>
    </cfRule>
  </conditionalFormatting>
  <conditionalFormatting sqref="F399:F402">
    <cfRule type="containsText" dxfId="222" priority="165" stopIfTrue="1" operator="containsText" text="Não">
      <formula>NOT(ISERROR(SEARCH("Não",#REF!)))</formula>
    </cfRule>
  </conditionalFormatting>
  <conditionalFormatting sqref="F404:F411">
    <cfRule type="containsText" dxfId="221" priority="164" stopIfTrue="1" operator="containsText" text="Não">
      <formula>NOT(ISERROR(SEARCH("Não",#REF!)))</formula>
    </cfRule>
  </conditionalFormatting>
  <conditionalFormatting sqref="F415:F417">
    <cfRule type="containsText" dxfId="220" priority="163" stopIfTrue="1" operator="containsText" text="Não">
      <formula>NOT(ISERROR(SEARCH("Não",#REF!)))</formula>
    </cfRule>
  </conditionalFormatting>
  <conditionalFormatting sqref="F419:F422">
    <cfRule type="containsText" dxfId="219" priority="162" stopIfTrue="1" operator="containsText" text="Não">
      <formula>NOT(ISERROR(SEARCH("Não",#REF!)))</formula>
    </cfRule>
  </conditionalFormatting>
  <conditionalFormatting sqref="F424:F428">
    <cfRule type="containsText" dxfId="218" priority="161" stopIfTrue="1" operator="containsText" text="Não">
      <formula>NOT(ISERROR(SEARCH("Não",#REF!)))</formula>
    </cfRule>
  </conditionalFormatting>
  <conditionalFormatting sqref="F432:F437">
    <cfRule type="containsText" dxfId="217" priority="160" stopIfTrue="1" operator="containsText" text="Não">
      <formula>NOT(ISERROR(SEARCH("Não",#REF!)))</formula>
    </cfRule>
  </conditionalFormatting>
  <conditionalFormatting sqref="F439:F444">
    <cfRule type="containsText" dxfId="216" priority="159" stopIfTrue="1" operator="containsText" text="Não">
      <formula>NOT(ISERROR(SEARCH("Não",#REF!)))</formula>
    </cfRule>
  </conditionalFormatting>
  <conditionalFormatting sqref="F446:F450">
    <cfRule type="containsText" dxfId="215" priority="158" stopIfTrue="1" operator="containsText" text="Não">
      <formula>NOT(ISERROR(SEARCH("Não",#REF!)))</formula>
    </cfRule>
  </conditionalFormatting>
  <conditionalFormatting sqref="F455:F459">
    <cfRule type="containsText" dxfId="214" priority="157" stopIfTrue="1" operator="containsText" text="Não">
      <formula>NOT(ISERROR(SEARCH("Não",#REF!)))</formula>
    </cfRule>
  </conditionalFormatting>
  <conditionalFormatting sqref="F461:F465">
    <cfRule type="containsText" dxfId="213" priority="156" stopIfTrue="1" operator="containsText" text="Não">
      <formula>NOT(ISERROR(SEARCH("Não",#REF!)))</formula>
    </cfRule>
  </conditionalFormatting>
  <conditionalFormatting sqref="F467:F471">
    <cfRule type="containsText" dxfId="212" priority="155" stopIfTrue="1" operator="containsText" text="Não">
      <formula>NOT(ISERROR(SEARCH("Não",#REF!)))</formula>
    </cfRule>
  </conditionalFormatting>
  <conditionalFormatting sqref="F473:F476">
    <cfRule type="containsText" dxfId="211" priority="154" stopIfTrue="1" operator="containsText" text="Não">
      <formula>NOT(ISERROR(SEARCH("Não",#REF!)))</formula>
    </cfRule>
  </conditionalFormatting>
  <conditionalFormatting sqref="F484:F487">
    <cfRule type="containsText" dxfId="210" priority="153" stopIfTrue="1" operator="containsText" text="Não">
      <formula>NOT(ISERROR(SEARCH("Não",#REF!)))</formula>
    </cfRule>
  </conditionalFormatting>
  <conditionalFormatting sqref="F489:F491">
    <cfRule type="containsText" dxfId="209" priority="152" stopIfTrue="1" operator="containsText" text="Não">
      <formula>NOT(ISERROR(SEARCH("Não",#REF!)))</formula>
    </cfRule>
  </conditionalFormatting>
  <conditionalFormatting sqref="F480:F482">
    <cfRule type="containsText" dxfId="208" priority="151" stopIfTrue="1" operator="containsText" text="Não">
      <formula>NOT(ISERROR(SEARCH("Não",#REF!)))</formula>
    </cfRule>
  </conditionalFormatting>
  <conditionalFormatting sqref="F617 F651 F578 F543 F511 F493">
    <cfRule type="containsText" dxfId="207" priority="150" stopIfTrue="1" operator="containsText" text="Não">
      <formula>NOT(ISERROR(SEARCH("Não",#REF!)))</formula>
    </cfRule>
  </conditionalFormatting>
  <conditionalFormatting sqref="F513:F520 F653:F660 F662:F669">
    <cfRule type="containsText" dxfId="206" priority="149" stopIfTrue="1" operator="containsText" text="Não">
      <formula>NOT(ISERROR(SEARCH("Não",#REF!)))</formula>
    </cfRule>
  </conditionalFormatting>
  <conditionalFormatting sqref="F504:F509">
    <cfRule type="containsText" dxfId="205" priority="148" stopIfTrue="1" operator="containsText" text="Não">
      <formula>NOT(ISERROR(SEARCH("Não",#REF!)))</formula>
    </cfRule>
  </conditionalFormatting>
  <conditionalFormatting sqref="F619:F623 F625:F629">
    <cfRule type="containsText" dxfId="204" priority="146" stopIfTrue="1" operator="containsText" text="Não">
      <formula>NOT(ISERROR(SEARCH("Não",#REF!)))</formula>
    </cfRule>
  </conditionalFormatting>
  <conditionalFormatting sqref="F495:F498">
    <cfRule type="containsText" dxfId="203" priority="145" stopIfTrue="1" operator="containsText" text="Não">
      <formula>NOT(ISERROR(SEARCH("Não",#REF!)))</formula>
    </cfRule>
  </conditionalFormatting>
  <conditionalFormatting sqref="F643:F649">
    <cfRule type="containsText" dxfId="202" priority="143" stopIfTrue="1" operator="containsText" text="Não">
      <formula>NOT(ISERROR(SEARCH("Não",#REF!)))</formula>
    </cfRule>
  </conditionalFormatting>
  <conditionalFormatting sqref="F500:F502">
    <cfRule type="containsText" dxfId="201" priority="142" stopIfTrue="1" operator="containsText" text="Não">
      <formula>NOT(ISERROR(SEARCH("Não",#REF!)))</formula>
    </cfRule>
  </conditionalFormatting>
  <conditionalFormatting sqref="L360">
    <cfRule type="containsText" dxfId="200" priority="141" stopIfTrue="1" operator="containsText" text="Não">
      <formula>NOT(ISERROR(SEARCH("Não",#REF!)))</formula>
    </cfRule>
  </conditionalFormatting>
  <conditionalFormatting sqref="J360">
    <cfRule type="containsText" dxfId="199" priority="140" stopIfTrue="1" operator="containsText" text="Não">
      <formula>NOT(ISERROR(SEARCH("Não",#REF!)))</formula>
    </cfRule>
  </conditionalFormatting>
  <conditionalFormatting sqref="F360">
    <cfRule type="containsText" dxfId="198" priority="139" stopIfTrue="1" operator="containsText" text="Não">
      <formula>NOT(ISERROR(SEARCH("Não",#REF!)))</formula>
    </cfRule>
  </conditionalFormatting>
  <conditionalFormatting sqref="N360">
    <cfRule type="containsText" dxfId="197" priority="137" stopIfTrue="1" operator="containsText" text="Não">
      <formula>NOT(ISERROR(SEARCH("Não",#REF!)))</formula>
    </cfRule>
  </conditionalFormatting>
  <conditionalFormatting sqref="L30">
    <cfRule type="containsText" dxfId="196" priority="136" stopIfTrue="1" operator="containsText" text="Não">
      <formula>NOT(ISERROR(SEARCH("Não",#REF!)))</formula>
    </cfRule>
  </conditionalFormatting>
  <conditionalFormatting sqref="L12:L15">
    <cfRule type="containsText" dxfId="195" priority="135" stopIfTrue="1" operator="containsText" text="Não">
      <formula>NOT(ISERROR(SEARCH("Não",#REF!)))</formula>
    </cfRule>
  </conditionalFormatting>
  <conditionalFormatting sqref="L17:L22">
    <cfRule type="containsText" dxfId="194" priority="134" stopIfTrue="1" operator="containsText" text="Não">
      <formula>NOT(ISERROR(SEARCH("Não",#REF!)))</formula>
    </cfRule>
  </conditionalFormatting>
  <conditionalFormatting sqref="L24:L27">
    <cfRule type="containsText" dxfId="193" priority="133" stopIfTrue="1" operator="containsText" text="Não">
      <formula>NOT(ISERROR(SEARCH("Não",#REF!)))</formula>
    </cfRule>
  </conditionalFormatting>
  <conditionalFormatting sqref="L32:L35">
    <cfRule type="containsText" dxfId="192" priority="132" stopIfTrue="1" operator="containsText" text="Não">
      <formula>NOT(ISERROR(SEARCH("Não",#REF!)))</formula>
    </cfRule>
  </conditionalFormatting>
  <conditionalFormatting sqref="L42:L49">
    <cfRule type="containsText" dxfId="191" priority="131" stopIfTrue="1" operator="containsText" text="Não">
      <formula>NOT(ISERROR(SEARCH("Não",#REF!)))</formula>
    </cfRule>
  </conditionalFormatting>
  <conditionalFormatting sqref="L37:L40">
    <cfRule type="containsText" dxfId="190" priority="130" stopIfTrue="1" operator="containsText" text="Não">
      <formula>NOT(ISERROR(SEARCH("Não",#REF!)))</formula>
    </cfRule>
  </conditionalFormatting>
  <conditionalFormatting sqref="N30">
    <cfRule type="containsText" dxfId="189" priority="129" stopIfTrue="1" operator="containsText" text="Não">
      <formula>NOT(ISERROR(SEARCH("Não",#REF!)))</formula>
    </cfRule>
  </conditionalFormatting>
  <conditionalFormatting sqref="N12:N15">
    <cfRule type="containsText" dxfId="188" priority="128" stopIfTrue="1" operator="containsText" text="Não">
      <formula>NOT(ISERROR(SEARCH("Não",#REF!)))</formula>
    </cfRule>
  </conditionalFormatting>
  <conditionalFormatting sqref="N17:N22">
    <cfRule type="containsText" dxfId="187" priority="127" stopIfTrue="1" operator="containsText" text="Não">
      <formula>NOT(ISERROR(SEARCH("Não",#REF!)))</formula>
    </cfRule>
  </conditionalFormatting>
  <conditionalFormatting sqref="N24:N27">
    <cfRule type="containsText" dxfId="186" priority="126" stopIfTrue="1" operator="containsText" text="Não">
      <formula>NOT(ISERROR(SEARCH("Não",#REF!)))</formula>
    </cfRule>
  </conditionalFormatting>
  <conditionalFormatting sqref="N32:N35">
    <cfRule type="containsText" dxfId="185" priority="125" stopIfTrue="1" operator="containsText" text="Não">
      <formula>NOT(ISERROR(SEARCH("Não",#REF!)))</formula>
    </cfRule>
  </conditionalFormatting>
  <conditionalFormatting sqref="N42:N49">
    <cfRule type="containsText" dxfId="184" priority="124" stopIfTrue="1" operator="containsText" text="Não">
      <formula>NOT(ISERROR(SEARCH("Não",#REF!)))</formula>
    </cfRule>
  </conditionalFormatting>
  <conditionalFormatting sqref="N37:N40">
    <cfRule type="containsText" dxfId="183" priority="123" stopIfTrue="1" operator="containsText" text="Não">
      <formula>NOT(ISERROR(SEARCH("Não",#REF!)))</formula>
    </cfRule>
  </conditionalFormatting>
  <conditionalFormatting sqref="L619:L623">
    <cfRule type="containsText" dxfId="182" priority="122" stopIfTrue="1" operator="containsText" text="Não">
      <formula>NOT(ISERROR(SEARCH("Não",#REF!)))</formula>
    </cfRule>
  </conditionalFormatting>
  <conditionalFormatting sqref="J12">
    <cfRule type="containsText" dxfId="181" priority="121" stopIfTrue="1" operator="containsText" text="Não">
      <formula>NOT(ISERROR(SEARCH("Não",#REF!)))</formula>
    </cfRule>
  </conditionalFormatting>
  <conditionalFormatting sqref="G9">
    <cfRule type="containsErrors" dxfId="180" priority="120">
      <formula>ISERROR(G9)</formula>
    </cfRule>
  </conditionalFormatting>
  <conditionalFormatting sqref="G29">
    <cfRule type="containsErrors" dxfId="179" priority="118">
      <formula>ISERROR(G29)</formula>
    </cfRule>
  </conditionalFormatting>
  <conditionalFormatting sqref="G56">
    <cfRule type="containsErrors" dxfId="178" priority="117">
      <formula>ISERROR(G56)</formula>
    </cfRule>
  </conditionalFormatting>
  <conditionalFormatting sqref="G68">
    <cfRule type="containsErrors" dxfId="177" priority="116">
      <formula>ISERROR(G68)</formula>
    </cfRule>
  </conditionalFormatting>
  <conditionalFormatting sqref="G89">
    <cfRule type="containsErrors" dxfId="176" priority="115">
      <formula>ISERROR(G89)</formula>
    </cfRule>
  </conditionalFormatting>
  <conditionalFormatting sqref="G112">
    <cfRule type="containsErrors" dxfId="175" priority="114">
      <formula>ISERROR(G112)</formula>
    </cfRule>
  </conditionalFormatting>
  <conditionalFormatting sqref="G147">
    <cfRule type="containsErrors" dxfId="174" priority="113">
      <formula>ISERROR(G147)</formula>
    </cfRule>
  </conditionalFormatting>
  <conditionalFormatting sqref="G160">
    <cfRule type="containsErrors" dxfId="173" priority="112">
      <formula>ISERROR(G160)</formula>
    </cfRule>
  </conditionalFormatting>
  <conditionalFormatting sqref="G190">
    <cfRule type="containsErrors" dxfId="172" priority="111">
      <formula>ISERROR(G190)</formula>
    </cfRule>
  </conditionalFormatting>
  <conditionalFormatting sqref="G203">
    <cfRule type="containsErrors" dxfId="171" priority="110">
      <formula>ISERROR(G203)</formula>
    </cfRule>
  </conditionalFormatting>
  <conditionalFormatting sqref="G244">
    <cfRule type="containsErrors" dxfId="170" priority="109">
      <formula>ISERROR(G244)</formula>
    </cfRule>
  </conditionalFormatting>
  <conditionalFormatting sqref="G280">
    <cfRule type="containsErrors" dxfId="169" priority="108">
      <formula>ISERROR(G280)</formula>
    </cfRule>
  </conditionalFormatting>
  <conditionalFormatting sqref="G306">
    <cfRule type="containsErrors" dxfId="168" priority="107">
      <formula>ISERROR(G306)</formula>
    </cfRule>
  </conditionalFormatting>
  <conditionalFormatting sqref="G321">
    <cfRule type="containsErrors" dxfId="167" priority="106">
      <formula>ISERROR(G321)</formula>
    </cfRule>
  </conditionalFormatting>
  <conditionalFormatting sqref="G335">
    <cfRule type="containsErrors" dxfId="166" priority="105">
      <formula>ISERROR(G335)</formula>
    </cfRule>
  </conditionalFormatting>
  <conditionalFormatting sqref="G352">
    <cfRule type="containsErrors" dxfId="165" priority="104">
      <formula>ISERROR(G352)</formula>
    </cfRule>
  </conditionalFormatting>
  <conditionalFormatting sqref="G375">
    <cfRule type="containsErrors" dxfId="164" priority="103">
      <formula>ISERROR(G375)</formula>
    </cfRule>
  </conditionalFormatting>
  <conditionalFormatting sqref="G386">
    <cfRule type="containsErrors" dxfId="163" priority="102">
      <formula>ISERROR(G386)</formula>
    </cfRule>
  </conditionalFormatting>
  <conditionalFormatting sqref="G412">
    <cfRule type="containsErrors" dxfId="162" priority="101">
      <formula>ISERROR(G412)</formula>
    </cfRule>
  </conditionalFormatting>
  <conditionalFormatting sqref="G429">
    <cfRule type="containsErrors" dxfId="161" priority="100">
      <formula>ISERROR(G429)</formula>
    </cfRule>
  </conditionalFormatting>
  <conditionalFormatting sqref="G452">
    <cfRule type="containsErrors" dxfId="160" priority="99">
      <formula>ISERROR(G452)</formula>
    </cfRule>
  </conditionalFormatting>
  <conditionalFormatting sqref="G477">
    <cfRule type="containsErrors" dxfId="159" priority="98">
      <formula>ISERROR(G477)</formula>
    </cfRule>
  </conditionalFormatting>
  <conditionalFormatting sqref="G492">
    <cfRule type="containsErrors" dxfId="158" priority="97">
      <formula>ISERROR(G492)</formula>
    </cfRule>
  </conditionalFormatting>
  <conditionalFormatting sqref="G510">
    <cfRule type="containsErrors" dxfId="157" priority="96">
      <formula>ISERROR(G510)</formula>
    </cfRule>
  </conditionalFormatting>
  <conditionalFormatting sqref="G542">
    <cfRule type="containsErrors" dxfId="156" priority="95">
      <formula>ISERROR(G542)</formula>
    </cfRule>
  </conditionalFormatting>
  <conditionalFormatting sqref="G577">
    <cfRule type="containsErrors" dxfId="155" priority="94">
      <formula>ISERROR(G577)</formula>
    </cfRule>
  </conditionalFormatting>
  <conditionalFormatting sqref="G616">
    <cfRule type="containsErrors" dxfId="154" priority="93">
      <formula>ISERROR(G616)</formula>
    </cfRule>
  </conditionalFormatting>
  <conditionalFormatting sqref="G650">
    <cfRule type="containsErrors" dxfId="153" priority="92">
      <formula>ISERROR(G650)</formula>
    </cfRule>
  </conditionalFormatting>
  <conditionalFormatting sqref="M650">
    <cfRule type="containsErrors" dxfId="152" priority="91">
      <formula>ISERROR(M650)</formula>
    </cfRule>
  </conditionalFormatting>
  <conditionalFormatting sqref="P650">
    <cfRule type="containsErrors" dxfId="151" priority="90">
      <formula>ISERROR(P650)</formula>
    </cfRule>
  </conditionalFormatting>
  <conditionalFormatting sqref="M616">
    <cfRule type="containsErrors" dxfId="150" priority="89">
      <formula>ISERROR(M616)</formula>
    </cfRule>
  </conditionalFormatting>
  <conditionalFormatting sqref="P616">
    <cfRule type="containsErrors" dxfId="149" priority="88">
      <formula>ISERROR(P616)</formula>
    </cfRule>
  </conditionalFormatting>
  <conditionalFormatting sqref="M577">
    <cfRule type="containsErrors" dxfId="148" priority="87">
      <formula>ISERROR(M577)</formula>
    </cfRule>
  </conditionalFormatting>
  <conditionalFormatting sqref="P577">
    <cfRule type="containsErrors" dxfId="147" priority="86">
      <formula>ISERROR(P577)</formula>
    </cfRule>
  </conditionalFormatting>
  <conditionalFormatting sqref="M542">
    <cfRule type="containsErrors" dxfId="146" priority="85">
      <formula>ISERROR(M542)</formula>
    </cfRule>
  </conditionalFormatting>
  <conditionalFormatting sqref="P542">
    <cfRule type="containsErrors" dxfId="145" priority="84">
      <formula>ISERROR(P542)</formula>
    </cfRule>
  </conditionalFormatting>
  <conditionalFormatting sqref="M510">
    <cfRule type="containsErrors" dxfId="144" priority="83">
      <formula>ISERROR(M510)</formula>
    </cfRule>
  </conditionalFormatting>
  <conditionalFormatting sqref="P510">
    <cfRule type="containsErrors" dxfId="143" priority="82">
      <formula>ISERROR(P510)</formula>
    </cfRule>
  </conditionalFormatting>
  <conditionalFormatting sqref="M492">
    <cfRule type="containsErrors" dxfId="142" priority="81">
      <formula>ISERROR(M492)</formula>
    </cfRule>
  </conditionalFormatting>
  <conditionalFormatting sqref="P492">
    <cfRule type="containsErrors" dxfId="141" priority="80">
      <formula>ISERROR(P492)</formula>
    </cfRule>
  </conditionalFormatting>
  <conditionalFormatting sqref="M477">
    <cfRule type="containsErrors" dxfId="140" priority="79">
      <formula>ISERROR(M477)</formula>
    </cfRule>
  </conditionalFormatting>
  <conditionalFormatting sqref="P477">
    <cfRule type="containsErrors" dxfId="139" priority="78">
      <formula>ISERROR(P477)</formula>
    </cfRule>
  </conditionalFormatting>
  <conditionalFormatting sqref="M452">
    <cfRule type="containsErrors" dxfId="138" priority="77">
      <formula>ISERROR(M452)</formula>
    </cfRule>
  </conditionalFormatting>
  <conditionalFormatting sqref="P452">
    <cfRule type="containsErrors" dxfId="137" priority="76">
      <formula>ISERROR(P452)</formula>
    </cfRule>
  </conditionalFormatting>
  <conditionalFormatting sqref="M429">
    <cfRule type="containsErrors" dxfId="136" priority="75">
      <formula>ISERROR(M429)</formula>
    </cfRule>
  </conditionalFormatting>
  <conditionalFormatting sqref="P429">
    <cfRule type="containsErrors" dxfId="135" priority="74">
      <formula>ISERROR(P429)</formula>
    </cfRule>
  </conditionalFormatting>
  <conditionalFormatting sqref="M412">
    <cfRule type="containsErrors" dxfId="134" priority="73">
      <formula>ISERROR(M412)</formula>
    </cfRule>
  </conditionalFormatting>
  <conditionalFormatting sqref="P412">
    <cfRule type="containsErrors" dxfId="133" priority="72">
      <formula>ISERROR(P412)</formula>
    </cfRule>
  </conditionalFormatting>
  <conditionalFormatting sqref="M386">
    <cfRule type="containsErrors" dxfId="132" priority="71">
      <formula>ISERROR(M386)</formula>
    </cfRule>
  </conditionalFormatting>
  <conditionalFormatting sqref="P386">
    <cfRule type="containsErrors" dxfId="131" priority="70">
      <formula>ISERROR(P386)</formula>
    </cfRule>
  </conditionalFormatting>
  <conditionalFormatting sqref="M375">
    <cfRule type="containsErrors" dxfId="130" priority="69">
      <formula>ISERROR(M375)</formula>
    </cfRule>
  </conditionalFormatting>
  <conditionalFormatting sqref="P375">
    <cfRule type="containsErrors" dxfId="129" priority="68">
      <formula>ISERROR(P375)</formula>
    </cfRule>
  </conditionalFormatting>
  <conditionalFormatting sqref="M352">
    <cfRule type="containsErrors" dxfId="128" priority="67">
      <formula>ISERROR(M352)</formula>
    </cfRule>
  </conditionalFormatting>
  <conditionalFormatting sqref="P352">
    <cfRule type="containsErrors" dxfId="127" priority="66">
      <formula>ISERROR(P352)</formula>
    </cfRule>
  </conditionalFormatting>
  <conditionalFormatting sqref="M321">
    <cfRule type="containsErrors" dxfId="126" priority="63">
      <formula>ISERROR(M321)</formula>
    </cfRule>
  </conditionalFormatting>
  <conditionalFormatting sqref="P321">
    <cfRule type="containsErrors" dxfId="125" priority="62">
      <formula>ISERROR(P321)</formula>
    </cfRule>
  </conditionalFormatting>
  <conditionalFormatting sqref="M306">
    <cfRule type="containsErrors" dxfId="124" priority="61">
      <formula>ISERROR(M306)</formula>
    </cfRule>
  </conditionalFormatting>
  <conditionalFormatting sqref="P306">
    <cfRule type="containsErrors" dxfId="123" priority="60">
      <formula>ISERROR(P306)</formula>
    </cfRule>
  </conditionalFormatting>
  <conditionalFormatting sqref="M244">
    <cfRule type="containsErrors" dxfId="122" priority="57">
      <formula>ISERROR(M244)</formula>
    </cfRule>
  </conditionalFormatting>
  <conditionalFormatting sqref="P244">
    <cfRule type="containsErrors" dxfId="121" priority="56">
      <formula>ISERROR(P244)</formula>
    </cfRule>
  </conditionalFormatting>
  <conditionalFormatting sqref="M203">
    <cfRule type="containsErrors" dxfId="120" priority="55">
      <formula>ISERROR(M203)</formula>
    </cfRule>
  </conditionalFormatting>
  <conditionalFormatting sqref="P203">
    <cfRule type="containsErrors" dxfId="119" priority="54">
      <formula>ISERROR(P203)</formula>
    </cfRule>
  </conditionalFormatting>
  <conditionalFormatting sqref="M190">
    <cfRule type="containsErrors" dxfId="118" priority="53">
      <formula>ISERROR(M190)</formula>
    </cfRule>
  </conditionalFormatting>
  <conditionalFormatting sqref="P190">
    <cfRule type="containsErrors" dxfId="117" priority="52">
      <formula>ISERROR(P190)</formula>
    </cfRule>
  </conditionalFormatting>
  <conditionalFormatting sqref="M160">
    <cfRule type="containsErrors" dxfId="116" priority="51">
      <formula>ISERROR(M160)</formula>
    </cfRule>
  </conditionalFormatting>
  <conditionalFormatting sqref="P160">
    <cfRule type="containsErrors" dxfId="115" priority="50">
      <formula>ISERROR(P160)</formula>
    </cfRule>
  </conditionalFormatting>
  <conditionalFormatting sqref="M147">
    <cfRule type="containsErrors" dxfId="114" priority="49">
      <formula>ISERROR(M147)</formula>
    </cfRule>
  </conditionalFormatting>
  <conditionalFormatting sqref="P147">
    <cfRule type="containsErrors" dxfId="113" priority="48">
      <formula>ISERROR(P147)</formula>
    </cfRule>
  </conditionalFormatting>
  <conditionalFormatting sqref="M112">
    <cfRule type="containsErrors" dxfId="112" priority="47">
      <formula>ISERROR(M112)</formula>
    </cfRule>
  </conditionalFormatting>
  <conditionalFormatting sqref="P112">
    <cfRule type="containsErrors" dxfId="111" priority="46">
      <formula>ISERROR(P112)</formula>
    </cfRule>
  </conditionalFormatting>
  <conditionalFormatting sqref="M89">
    <cfRule type="containsErrors" dxfId="110" priority="45">
      <formula>ISERROR(M89)</formula>
    </cfRule>
  </conditionalFormatting>
  <conditionalFormatting sqref="P89">
    <cfRule type="containsErrors" dxfId="109" priority="44">
      <formula>ISERROR(P89)</formula>
    </cfRule>
  </conditionalFormatting>
  <conditionalFormatting sqref="M68">
    <cfRule type="containsErrors" dxfId="108" priority="43">
      <formula>ISERROR(M68)</formula>
    </cfRule>
  </conditionalFormatting>
  <conditionalFormatting sqref="P68">
    <cfRule type="containsErrors" dxfId="107" priority="42">
      <formula>ISERROR(P68)</formula>
    </cfRule>
  </conditionalFormatting>
  <conditionalFormatting sqref="M56">
    <cfRule type="containsErrors" dxfId="106" priority="41">
      <formula>ISERROR(M56)</formula>
    </cfRule>
  </conditionalFormatting>
  <conditionalFormatting sqref="P56">
    <cfRule type="containsErrors" dxfId="105" priority="40">
      <formula>ISERROR(P56)</formula>
    </cfRule>
  </conditionalFormatting>
  <conditionalFormatting sqref="M29">
    <cfRule type="containsErrors" dxfId="104" priority="39">
      <formula>ISERROR(M29)</formula>
    </cfRule>
  </conditionalFormatting>
  <conditionalFormatting sqref="P29">
    <cfRule type="containsErrors" dxfId="103" priority="38">
      <formula>ISERROR(P29)</formula>
    </cfRule>
  </conditionalFormatting>
  <conditionalFormatting sqref="M9">
    <cfRule type="containsErrors" dxfId="102" priority="37">
      <formula>ISERROR(M9)</formula>
    </cfRule>
  </conditionalFormatting>
  <conditionalFormatting sqref="P9">
    <cfRule type="containsErrors" dxfId="101" priority="36">
      <formula>ISERROR(P9)</formula>
    </cfRule>
  </conditionalFormatting>
  <conditionalFormatting sqref="M676 P676:Q676">
    <cfRule type="containsErrors" dxfId="100" priority="34">
      <formula>ISERROR(M676)</formula>
    </cfRule>
  </conditionalFormatting>
  <conditionalFormatting sqref="E674:F675">
    <cfRule type="containsErrors" dxfId="99" priority="33">
      <formula>ISERROR(E674)</formula>
    </cfRule>
  </conditionalFormatting>
  <conditionalFormatting sqref="M280">
    <cfRule type="containsErrors" dxfId="98" priority="32">
      <formula>ISERROR(M280)</formula>
    </cfRule>
  </conditionalFormatting>
  <conditionalFormatting sqref="P280">
    <cfRule type="containsErrors" dxfId="97" priority="31">
      <formula>ISERROR(P280)</formula>
    </cfRule>
  </conditionalFormatting>
  <conditionalFormatting sqref="M335">
    <cfRule type="containsErrors" dxfId="96" priority="30">
      <formula>ISERROR(M335)</formula>
    </cfRule>
  </conditionalFormatting>
  <conditionalFormatting sqref="P335">
    <cfRule type="containsErrors" dxfId="95" priority="29">
      <formula>ISERROR(P335)</formula>
    </cfRule>
  </conditionalFormatting>
  <conditionalFormatting sqref="F631:F641">
    <cfRule type="containsText" dxfId="94" priority="28" stopIfTrue="1" operator="containsText" text="Não">
      <formula>NOT(ISERROR(SEARCH("Não",#REF!)))</formula>
    </cfRule>
  </conditionalFormatting>
  <conditionalFormatting sqref="H244">
    <cfRule type="containsErrors" dxfId="93" priority="27">
      <formula>ISERROR(H244)</formula>
    </cfRule>
  </conditionalFormatting>
  <conditionalFormatting sqref="F522:F527">
    <cfRule type="containsText" dxfId="92" priority="26" stopIfTrue="1" operator="containsText" text="Não">
      <formula>NOT(ISERROR(SEARCH("Não",#REF!)))</formula>
    </cfRule>
  </conditionalFormatting>
  <conditionalFormatting sqref="F529:F534">
    <cfRule type="containsText" dxfId="91" priority="25" stopIfTrue="1" operator="containsText" text="Não">
      <formula>NOT(ISERROR(SEARCH("Não",#REF!)))</formula>
    </cfRule>
  </conditionalFormatting>
  <conditionalFormatting sqref="F536:F541">
    <cfRule type="containsText" dxfId="90" priority="24" stopIfTrue="1" operator="containsText" text="Não">
      <formula>NOT(ISERROR(SEARCH("Não",#REF!)))</formula>
    </cfRule>
  </conditionalFormatting>
  <conditionalFormatting sqref="F545:F549 F552:F553">
    <cfRule type="containsText" dxfId="89" priority="23" stopIfTrue="1" operator="containsText" text="Não">
      <formula>NOT(ISERROR(SEARCH("Não",#REF!)))</formula>
    </cfRule>
  </conditionalFormatting>
  <conditionalFormatting sqref="F550:F551">
    <cfRule type="containsText" dxfId="88" priority="22" stopIfTrue="1" operator="containsText" text="Não">
      <formula>NOT(ISERROR(SEARCH("Não",#REF!)))</formula>
    </cfRule>
  </conditionalFormatting>
  <conditionalFormatting sqref="F555:F561">
    <cfRule type="containsText" dxfId="87" priority="21" stopIfTrue="1" operator="containsText" text="Não">
      <formula>NOT(ISERROR(SEARCH("Não",#REF!)))</formula>
    </cfRule>
  </conditionalFormatting>
  <conditionalFormatting sqref="F563:F570">
    <cfRule type="containsText" dxfId="86" priority="20" stopIfTrue="1" operator="containsText" text="Não">
      <formula>NOT(ISERROR(SEARCH("Não",#REF!)))</formula>
    </cfRule>
  </conditionalFormatting>
  <conditionalFormatting sqref="F572:F576">
    <cfRule type="containsText" dxfId="85" priority="19" stopIfTrue="1" operator="containsText" text="Não">
      <formula>NOT(ISERROR(SEARCH("Não",#REF!)))</formula>
    </cfRule>
  </conditionalFormatting>
  <conditionalFormatting sqref="F580:F581 F584:F588 F591">
    <cfRule type="containsText" dxfId="84" priority="18" stopIfTrue="1" operator="containsText" text="Não">
      <formula>NOT(ISERROR(SEARCH("Não",#REF!)))</formula>
    </cfRule>
  </conditionalFormatting>
  <conditionalFormatting sqref="F582">
    <cfRule type="containsText" dxfId="83" priority="17" stopIfTrue="1" operator="containsText" text="Não">
      <formula>NOT(ISERROR(SEARCH("Não",#REF!)))</formula>
    </cfRule>
  </conditionalFormatting>
  <conditionalFormatting sqref="F583">
    <cfRule type="containsText" dxfId="82" priority="16" stopIfTrue="1" operator="containsText" text="Não">
      <formula>NOT(ISERROR(SEARCH("Não",#REF!)))</formula>
    </cfRule>
  </conditionalFormatting>
  <conditionalFormatting sqref="F593:F597">
    <cfRule type="containsText" dxfId="81" priority="15" stopIfTrue="1" operator="containsText" text="Não">
      <formula>NOT(ISERROR(SEARCH("Não",#REF!)))</formula>
    </cfRule>
  </conditionalFormatting>
  <conditionalFormatting sqref="F599:F606">
    <cfRule type="containsText" dxfId="80" priority="14" stopIfTrue="1" operator="containsText" text="Não">
      <formula>NOT(ISERROR(SEARCH("Não",#REF!)))</formula>
    </cfRule>
  </conditionalFormatting>
  <conditionalFormatting sqref="F608:F614">
    <cfRule type="containsText" dxfId="79" priority="13" stopIfTrue="1" operator="containsText" text="Não">
      <formula>NOT(ISERROR(SEARCH("Não",#REF!)))</formula>
    </cfRule>
  </conditionalFormatting>
  <conditionalFormatting sqref="F309:F312">
    <cfRule type="containsText" dxfId="78" priority="12" stopIfTrue="1" operator="containsText" text="Não">
      <formula>NOT(ISERROR(SEARCH("Não",#REF!)))</formula>
    </cfRule>
  </conditionalFormatting>
  <conditionalFormatting sqref="J469">
    <cfRule type="containsText" dxfId="77" priority="11" stopIfTrue="1" operator="containsText" text="Não">
      <formula>NOT(ISERROR(SEARCH("Não",#REF!)))</formula>
    </cfRule>
  </conditionalFormatting>
  <conditionalFormatting sqref="J470">
    <cfRule type="containsText" dxfId="76" priority="10" stopIfTrue="1" operator="containsText" text="Não">
      <formula>NOT(ISERROR(SEARCH("Não",#REF!)))</formula>
    </cfRule>
  </conditionalFormatting>
  <conditionalFormatting sqref="J471">
    <cfRule type="containsText" dxfId="75" priority="9" stopIfTrue="1" operator="containsText" text="Não">
      <formula>NOT(ISERROR(SEARCH("Não",#REF!)))</formula>
    </cfRule>
  </conditionalFormatting>
  <conditionalFormatting sqref="J467:J468">
    <cfRule type="containsText" dxfId="74" priority="8" stopIfTrue="1" operator="containsText" text="Não">
      <formula>NOT(ISERROR(SEARCH("Não",#REF!)))</formula>
    </cfRule>
  </conditionalFormatting>
  <conditionalFormatting sqref="J473:J476">
    <cfRule type="containsText" dxfId="73" priority="7" stopIfTrue="1" operator="containsText" text="Não">
      <formula>NOT(ISERROR(SEARCH("Não",#REF!)))</formula>
    </cfRule>
  </conditionalFormatting>
  <conditionalFormatting sqref="J419:J422">
    <cfRule type="containsText" dxfId="72" priority="6" stopIfTrue="1" operator="containsText" text="Não">
      <formula>NOT(ISERROR(SEARCH("Não",#REF!)))</formula>
    </cfRule>
  </conditionalFormatting>
  <conditionalFormatting sqref="J484:J486">
    <cfRule type="containsText" dxfId="71" priority="5" stopIfTrue="1" operator="containsText" text="Não">
      <formula>NOT(ISERROR(SEARCH("Não",#REF!)))</formula>
    </cfRule>
  </conditionalFormatting>
  <conditionalFormatting sqref="J529:J534">
    <cfRule type="containsText" dxfId="70" priority="4" stopIfTrue="1" operator="containsText" text="Não">
      <formula>NOT(ISERROR(SEARCH("Não",#REF!)))</formula>
    </cfRule>
  </conditionalFormatting>
  <conditionalFormatting sqref="J563:J567">
    <cfRule type="containsText" dxfId="69" priority="3" stopIfTrue="1" operator="containsText" text="Não">
      <formula>NOT(ISERROR(SEARCH("Não",#REF!)))</formula>
    </cfRule>
  </conditionalFormatting>
  <conditionalFormatting sqref="J572:J576">
    <cfRule type="containsText" dxfId="68" priority="2" stopIfTrue="1" operator="containsText" text="Não">
      <formula>NOT(ISERROR(SEARCH("Não",#REF!)))</formula>
    </cfRule>
  </conditionalFormatting>
  <conditionalFormatting sqref="J600:J603">
    <cfRule type="containsText" dxfId="67" priority="1" stopIfTrue="1" operator="containsText" text="Não">
      <formula>NOT(ISERROR(SEARCH("Não",#REF!)))</formula>
    </cfRule>
  </conditionalFormatting>
  <dataValidations count="7">
    <dataValidation type="list" allowBlank="1" showInputMessage="1" showErrorMessage="1" sqref="J184:J189 J198:J201 J177:J182 J193:J196 J169:J175 J163:J167">
      <formula1>"Sim, Não"</formula1>
    </dataValidation>
    <dataValidation type="list" showInputMessage="1" showErrorMessage="1" sqref="J375 L375 F375 N375">
      <formula1>" ,NA/SC,  "</formula1>
    </dataValidation>
    <dataValidation type="list" allowBlank="1" showInputMessage="1" showErrorMessage="1" sqref="L11 L16 L23 L31 L36 L41 L50 L70 L63 L58 L77 L82 L91 L101 L114 L121 L132 L140 L149 L154 L162 L168 L176 L183 L192 L197 L205 L218 L223 L234 L246 L254 L268 L275 L282 L287 L292 L301 L308 L313 L323 L328 L337 L343 L370 L381 L377 L388 L398 L403 L414 L418 L423 L431 L438 L445 L454 L460 L466 L472 L483 N16 N36 N41 N50 N70 N63 N58 N77 N82 N91 N101 N114 N121 N132 N140 N149 N154 N162 N168 N176 N183 N192 N197 N205 N218 N223 N234 N499 N246 N254 N268 N275 N282 N287 N292 N301 N308 N313 N323 L479 L652 L661 L618 L624 L630 L642 L579 L592 L598 L607 L544 L554 L562 L571 L512 L521 L528 L535 L494 L503 N11 N328 N337 N343 N370 N381 N377 N388 N398 N403 N414 N418 N423 N431 N438 N445 N454 N460 N466 N472 N483 N479 N652 N661 N618 N624 N630 N642 N579 N592 N598 N607 N544 N554 N562 N571 N512 N521 N528 N535 N494 N503 N23 J488 L499 F11 F16 F23 F31 F36 F41 F50 F70 F63 F58 F77 F82 F91 F101 F114 F121 F132 F140 F149 F154 F162 F168 F176 F183 F192 F197 F205 F218 F223 F234 F246 F254 F268 F275 F282 F287 F292 F301 F308 F313 F323 F328 F337 F343 F370 F381 F377 F388 F398 F403 F414 F418 F423 F431 F438 F445 F454 F460 F466 F472 F483 F479 F652 F661 F618 F624 F630 F642 F579 F592 F598 F607 F544 F554 F562 F571 F512 F521 F528 F535 F494 F503 F499 J11 J16 J23 J31 J36 J41 J50 J70 J63 J58 J77 J82 J91 J101 J114 J121 J132 J140 J149 J154 J205 J218 J223 J234 J246 J254 J268 J275 J282 J287 J292 J301 J308 J313 J323 J328 J337 J343 J370 J381 J377 J388 J398 J403 J414 J418 J423 J431 J438 J445 L354 J354 J454 J460 J466 J472 J483 J479 J579 J592 J598 J607 J544 J554 J562 J571 J512 J521 J528 J535 J494 J503 J499 J652 J661 J618 J624 J630 J642 J162 J168 J176 J183 J192 J197 L488 N31 L360 J360 F360 N360">
      <formula1>"NA/SC,   "</formula1>
    </dataValidation>
    <dataValidation type="list" allowBlank="1" showInputMessage="1" showErrorMessage="1" sqref="N42:N49 L17:L22 L12:L15 L24:L27 L206:L217 L42:L49 L37:L40 L51:L54 L59:L62 L64:L67 L71:L76 L78:L81 L83:L88 L92:L100 L102:L111 L115:L120 L122:L131 L133:L139 L141:L146 L150:L153 L155:L158 N184:N189 L163:L167 L169:L175 L177:L182 L193:L196 L198:L201 L32:L35 L219:L222 L235:L243 L224:L233 L247:L253 L269:L274 L255:L267 L276:L279 L283:L286 L288:L291 L293:L300 L302:L305 L309:L312 L314:L320 L324:L327 L329:L334 L338:L342 L344:L350 L355:L359 L361:L369 L378:L380 L371:L374 L382:L385 L389:L397 L399:L402 L404:L411 L415:L417 L419:L422 L424:L428 L432:L437 L439:L444 L446:L450 L455:L459 L461:L465 L467:L471 L473:L476 L484:L487 N51:N54 N59:N62 N64:N67 N71:N76 N78:N81 N83:N88 N92:N100 N102:N111 N115:N120 N122:N131 N133:N139 N141:N146 N150:N153 N155:N158 F184:F189 N163:N167 N169:N175 N193:N196 J643:J649 N198:N201 N206:N217 N37:N40 N224:N233 N247:N253 J619:J623 N276:N279 L662:L669 J653:J660 N288:N291 L522:L527 N293:N300 N302:N305 N309:N312 N314:N320 N324:N327 N329:N334 N338:N342 N344:N350 N355:N359 N361:N369 N371:N374 N283:N286 L480:L482 L631:L641 L643:L649 L599:L606 L608:L614 L619:L623 L625:L629 L563:L570 L580:L591 L555:L561 L593:L597 L529:L534 L536:L541 L545:L553 L572:L576 L500:L502 L513:L520 L504:L509 N382:N385 N177:N182 N235:N243 N269:N274 N378:N380 N389:N397 N399:N402 N404:N411 N415:N417 N419:N422 N424:N428 N432:N437 N439:N444 N446:N450 N455:N459 N461:N465 N467:N471 N473:N476 N480:N482 N489:N491 N484:N487 N643:N649 N653:N660 N608:N614 N619:N623 N662:N669 N625:N629 N631:N641 N572:N576 N593:N597 N563:N570 N599:N606 N536:N541 N545:N553 N555:N561 N580:N591 N504:N509 N522:N527 N513:N520 N529:N534 N500:N502 N495:N498 N255:N267 L495:L498 L489:L491 J625:J629 N32:N35 N17:N22 N12:N15 N24:N27 L653:L660 F17:F22 F12:F15 F24:F27 F206:F217 F42:F49 F37:F40 F51:F54 F59:F62 F64:F67 F71:F76 F78:F81 F83:F88 F92:F100 F102:F111 F115:F120 F122:F131 F133:F139 F141:F146 F150:F153 F155:F158 F361:F369 F163:F167 F177:F182 F169:F175 F193:F196 F198:F201 F32:F35 F219:F222 F235:F243 F224:F233 F247:F253 F269:F274 F255:F267 F276:F279 F283:F286 F288:F291 F293:F300 F302:F305 F309:F312 F314:F320 F324:F327 F329:F334 F338:F342 F344:F350 F355:F359 N219:N222 F378:F380 F371:F374 F382:F385 F389:F397 F399:F402 F404:F411 F415:F417 F419:F422 F424:F428 F432:F437 F439:F444 F446:F450 F455:F459 F461:F465 F467:F471 F473:F476 F484:F487 F662:F669 F522:F527 F480:F482 F631:F641 F643:F649 F599:F606 F608:F614 F619:F623 F625:F629 F563:F570 F580:F591 F555:F561 F593:F597 F529:F534 F536:F541 F545:F553 F572:F576 F500:F502 F513:F520 F504:F509 F495:F498 F489:F491 F653:F660 J12:J15 J17:J22 J24:J27 J42:J49 J37:J40 J51:J54 J32:J35 J59:J62 J64:J67 J71:J76 J78:J81 J83:J88 J92:J100 J102:J111 J115:J120 J122:J131 J133:J139 J141:J146 J150:J153 J155:J158 J206:J217 J219:J222 J235:J243 J224:J233 J247:J253 J269:J274 J255:J267 J276:J279 J283:J286 J288:J291 J293:J300 J302:J305 J309:J312 J314:J320 J324:J327 J329:J334 J338:J342 J344:J350 J355:J359 J361:J369 J378:J380 J371:J374 J382:J385 J389:J397 J399:J402 J404:J411 J415:J417 J419:J422 J424:J428 J432:J437 J439:J444 J446:J450 J455:J459 J461:J465 J467:J471 J473:J476 J484:J487 J522:J527 J480:J482 J599:J606 J608:J614 J563:J570 J580:J591 J555:J561 J593:J597 J529:J534 J536:J541 J545:J553 J572:J576 J500:J502 J513:J520 J504:J509 J495:J498 J489:J491 J662:J669 J631:J641 L184:L189">
      <formula1>"Sim, Não, NA/SC,  "</formula1>
    </dataValidation>
    <dataValidation type="list" allowBlank="1" showInputMessage="1" showErrorMessage="1" sqref="L9 L29 L56 L89 L112 L147 L160 L190 L203 L244 L306 L321 L335 L352 L386 L412 L429 L452 L477 N89 N112 N147 N160 N190 N203 N492 N244 N306 N321 N335 N352 N29 L650 L542 L577 L616 L510 N386 N412 N429 N452 N477 N650 N542 N577 N616 N510 N9 J616 L492 F9 F29 F56 F89 F112 F147 F160 F190 F203 F244 F306 F321 F335 F352 F386 F412 F429 F452 F477 F650 F542 F577 F616 F510 F492 J9 J29 J56 J89 J112 J147 J203 J244 J306 J321 J335 J352 J386 J412 J429 J452 J477 J542 J577 J510 J492 J650 N56 N280 L280 F280">
      <formula1>"NA/SC,  "</formula1>
    </dataValidation>
    <dataValidation type="list" allowBlank="1" showInputMessage="1" showErrorMessage="1" sqref="J281 N322 J651 N651 F322 L651 L322 F651 J322">
      <formula1>"Sim,Não,Não se aplica, Sem Medição"</formula1>
    </dataValidation>
    <dataValidation type="list" allowBlank="1" showInputMessage="1" showErrorMessage="1" prompt="Selecione a nota da avaliação de 2015" sqref="Q101 Q114 Q121 Q132 Q140 Q149 Q154 Q162 Q168 Q650 Q41 Q192 Q197 Q205 Q218 Q223 Q234 Q246 Q254 Q268 Q275 Q282 Q287 Q292 Q301 Q308 Q313 Q323 Q328 Q337 Q343 Q359:Q360 Q375 Q380:Q381 Q386:Q388 Q394 Q176 Q409 Q420 Q423:Q424 Q429 Q435 Q443 Q460 Q472 Q477:Q479 Q483:Q484 Q496 Q502:Q503 Q509:Q510 Q515 Q519 Q528 Q539 Q546 Q553:Q554 Q562 Q571:Q572 Q579:Q580 Q589 Q597:Q598 Q611 Q595 Q560 Q526 Q507 Q491:Q492 Q464 Q441 Q418 Q392 Q369:Q371 Q352 Q335 Q321 Q306 Q280 Q244 Q203 Q190 Q160 Q147 Q112 Q9 Q11 Q16 Q23 Q29 Q31 Q36 Q68 Q89 Q91 Q82 Q77 Q70 Q63 Q58 Q56 Q50 Q183 Q354 Q377 Q398 Q414 Q431 Q438 Q445 Q454 Q466 Q488 Q494 Q499 Q512 Q521 Q535 Q544 Q592 Q607 Q618 Q624 Q630 Q642 Q652 Q661 Q542 Q577 Q616 Q403:Q404 Q412 Q452">
      <formula1>" 0, 1, 2, 3, 4, "</formula1>
    </dataValidation>
  </dataValidations>
  <hyperlinks>
    <hyperlink ref="I18" r:id="rId1"/>
    <hyperlink ref="I21" r:id="rId2"/>
    <hyperlink ref="I64" r:id="rId3"/>
    <hyperlink ref="I92" r:id="rId4"/>
    <hyperlink ref="I93" r:id="rId5"/>
    <hyperlink ref="I95" r:id="rId6"/>
    <hyperlink ref="I103" r:id="rId7"/>
    <hyperlink ref="I110" r:id="rId8"/>
    <hyperlink ref="I163" r:id="rId9"/>
    <hyperlink ref="I164" r:id="rId10"/>
    <hyperlink ref="I165" r:id="rId11"/>
    <hyperlink ref="I166" r:id="rId12"/>
    <hyperlink ref="I167" r:id="rId13"/>
    <hyperlink ref="I169" r:id="rId14"/>
    <hyperlink ref="I170" r:id="rId15"/>
    <hyperlink ref="I171" r:id="rId16"/>
    <hyperlink ref="I172" r:id="rId17"/>
    <hyperlink ref="I173" r:id="rId18"/>
    <hyperlink ref="I174" r:id="rId19"/>
    <hyperlink ref="I175" r:id="rId20"/>
    <hyperlink ref="I177" r:id="rId21"/>
    <hyperlink ref="I178" r:id="rId22"/>
    <hyperlink ref="I179" r:id="rId23"/>
    <hyperlink ref="I180" r:id="rId24"/>
    <hyperlink ref="I181" r:id="rId25"/>
    <hyperlink ref="I182" r:id="rId26"/>
    <hyperlink ref="I184" r:id="rId27"/>
    <hyperlink ref="I185" r:id="rId28"/>
    <hyperlink ref="I186" r:id="rId29"/>
    <hyperlink ref="I187" r:id="rId30"/>
    <hyperlink ref="I188" r:id="rId31"/>
    <hyperlink ref="I189" r:id="rId32"/>
    <hyperlink ref="I193" r:id="rId33"/>
    <hyperlink ref="I199:I201" r:id="rId34" display="\\egito\MMD_QATC\2017\Evidências\Domínio D\ESCOLA DE CONTAS\Planos de Capacitação"/>
    <hyperlink ref="I99" r:id="rId35"/>
    <hyperlink ref="I196" r:id="rId36"/>
    <hyperlink ref="I619" r:id="rId37"/>
    <hyperlink ref="I621" r:id="rId38"/>
    <hyperlink ref="I623" r:id="rId39"/>
    <hyperlink ref="I625" r:id="rId40"/>
    <hyperlink ref="I626:I628" r:id="rId41" display="\\egito\MMD_QATC\2017\Evidências\Domínio H\COMUNICAÇÃO COM A MÍDIA, COM OS CIDADÃOS E COM AS ORGANIZAÇÕES DA DA SOCIEDADE CIVIL\27.2 Comunicação com os cidadãos e as organizações da sociedade civil"/>
    <hyperlink ref="I631" r:id="rId42"/>
    <hyperlink ref="I632" r:id="rId43"/>
    <hyperlink ref="I634" r:id="rId44"/>
    <hyperlink ref="I635:I636" r:id="rId45" display="\\egito\MMD_QATC\2017\Evidências\Domínio H\COMUNICAÇÃO COM A MÍDIA, COM OS CIDADÃOS E COM AS ORGANIZAÇÕES DA DA SOCIEDADE CIVIL\27.3 Estruturação da Área de comunicação social e Política de Comunicação"/>
    <hyperlink ref="I639" r:id="rId46"/>
    <hyperlink ref="I640" r:id="rId47"/>
    <hyperlink ref="I647" r:id="rId48"/>
    <hyperlink ref="I649" r:id="rId49"/>
    <hyperlink ref="I644" r:id="rId50"/>
    <hyperlink ref="I83" r:id="rId51" location="!"/>
    <hyperlink ref="I72" r:id="rId52"/>
    <hyperlink ref="I73" r:id="rId53"/>
    <hyperlink ref="I658" r:id="rId54"/>
    <hyperlink ref="I653" r:id="rId55"/>
    <hyperlink ref="I654:I655" r:id="rId56" display="\\egito\MMD_QATC\2017\Evidências\Domínio H\OUVIDORIA\Estrutura da Ouvidoria "/>
    <hyperlink ref="I657" r:id="rId57"/>
    <hyperlink ref="I659" r:id="rId58"/>
    <hyperlink ref="I660" r:id="rId59"/>
    <hyperlink ref="I662" r:id="rId60"/>
    <hyperlink ref="I663:I666" r:id="rId61" display="\\egito\MMD_QATC\2017\Evidências\Domínio H\OUVIDORIA\Atividades da Ouvidoria "/>
    <hyperlink ref="I667" r:id="rId62"/>
    <hyperlink ref="I668:I669" r:id="rId63" display="\\egito\MMD_QATC\2017\Evidências\Domínio H\OUVIDORIA\Atividades da Ouvidoria "/>
    <hyperlink ref="I32" r:id="rId64"/>
    <hyperlink ref="I33" r:id="rId65"/>
    <hyperlink ref="I34" r:id="rId66"/>
    <hyperlink ref="I35" r:id="rId67"/>
    <hyperlink ref="I37" r:id="rId68"/>
    <hyperlink ref="I38" r:id="rId69"/>
    <hyperlink ref="I39" r:id="rId70"/>
    <hyperlink ref="I40" r:id="rId71"/>
    <hyperlink ref="I42" r:id="rId72"/>
    <hyperlink ref="I43" r:id="rId73"/>
    <hyperlink ref="I44" r:id="rId74"/>
    <hyperlink ref="I45" r:id="rId75"/>
    <hyperlink ref="I46" r:id="rId76"/>
    <hyperlink ref="I48" r:id="rId77"/>
    <hyperlink ref="I47" r:id="rId78"/>
    <hyperlink ref="I49" r:id="rId79"/>
    <hyperlink ref="I51" r:id="rId80"/>
    <hyperlink ref="I52" r:id="rId81"/>
    <hyperlink ref="I53" r:id="rId82"/>
    <hyperlink ref="I24" r:id="rId83"/>
    <hyperlink ref="I27" r:id="rId84"/>
    <hyperlink ref="I17" r:id="rId85"/>
    <hyperlink ref="I22" r:id="rId86"/>
    <hyperlink ref="I117" r:id="rId87"/>
    <hyperlink ref="I119" r:id="rId88"/>
    <hyperlink ref="I122" r:id="rId89"/>
    <hyperlink ref="I123" r:id="rId90"/>
    <hyperlink ref="I130" r:id="rId91"/>
    <hyperlink ref="I134" r:id="rId92"/>
    <hyperlink ref="I135" r:id="rId93"/>
    <hyperlink ref="I137" r:id="rId94"/>
    <hyperlink ref="I139" r:id="rId95"/>
    <hyperlink ref="I150" r:id="rId96"/>
    <hyperlink ref="I152" r:id="rId97"/>
    <hyperlink ref="I153" r:id="rId98"/>
    <hyperlink ref="I151" r:id="rId99"/>
    <hyperlink ref="I155" r:id="rId100"/>
    <hyperlink ref="I257" r:id="rId101"/>
    <hyperlink ref="I260" r:id="rId102"/>
    <hyperlink ref="I261" r:id="rId103"/>
    <hyperlink ref="I262" r:id="rId104"/>
    <hyperlink ref="I263" r:id="rId105"/>
    <hyperlink ref="I269" r:id="rId106"/>
    <hyperlink ref="I273" r:id="rId107"/>
    <hyperlink ref="I278" r:id="rId108"/>
    <hyperlink ref="I283" r:id="rId109"/>
    <hyperlink ref="I284" r:id="rId110"/>
    <hyperlink ref="I286" r:id="rId111"/>
    <hyperlink ref="I288" r:id="rId112"/>
    <hyperlink ref="I291" r:id="rId113"/>
    <hyperlink ref="I293" r:id="rId114"/>
    <hyperlink ref="I294" r:id="rId115"/>
    <hyperlink ref="I296" r:id="rId116"/>
    <hyperlink ref="I297" r:id="rId117"/>
    <hyperlink ref="I298" r:id="rId118"/>
    <hyperlink ref="I303" r:id="rId119"/>
    <hyperlink ref="I304" r:id="rId120"/>
    <hyperlink ref="I221" r:id="rId121"/>
    <hyperlink ref="I230" r:id="rId122"/>
    <hyperlink ref="I231" r:id="rId123" display="\\egito\MMD_QATC\2017\Evidências\Domínio E\AGILIDADE NO JULGAMENTO DE PROCESSOS E GERENCIAMENTO DE  PRAZOS PELOS TRIBUNAIS DE CONTAS\Medidas para assegurar maior celeridade à tramitação de processos (após a autuação)\10.3.7, 10.3.8 e 10.3.10  "/>
    <hyperlink ref="I237" r:id="rId124"/>
    <hyperlink ref="I240" r:id="rId125"/>
    <hyperlink ref="I258" r:id="rId126"/>
    <hyperlink ref="I264" r:id="rId127"/>
    <hyperlink ref="I270" r:id="rId128"/>
    <hyperlink ref="I330" r:id="rId129"/>
    <hyperlink ref="I338" r:id="rId130"/>
    <hyperlink ref="I371" r:id="rId131"/>
    <hyperlink ref="I373" r:id="rId132"/>
    <hyperlink ref="I378" r:id="rId133"/>
    <hyperlink ref="I379" r:id="rId134"/>
    <hyperlink ref="I395" r:id="rId135"/>
    <hyperlink ref="I396" r:id="rId136"/>
    <hyperlink ref="I397" r:id="rId137"/>
    <hyperlink ref="I400" r:id="rId138"/>
    <hyperlink ref="I404" r:id="rId139"/>
    <hyperlink ref="I405" r:id="rId140"/>
    <hyperlink ref="I406" r:id="rId141"/>
    <hyperlink ref="I409" r:id="rId142"/>
    <hyperlink ref="I410" r:id="rId143"/>
    <hyperlink ref="I411" r:id="rId144"/>
    <hyperlink ref="I415" r:id="rId145"/>
    <hyperlink ref="I416" r:id="rId146"/>
    <hyperlink ref="I417" r:id="rId147"/>
    <hyperlink ref="I424" r:id="rId148"/>
    <hyperlink ref="I425" r:id="rId149"/>
    <hyperlink ref="I428" r:id="rId150"/>
    <hyperlink ref="I434" r:id="rId151"/>
    <hyperlink ref="I435" r:id="rId152"/>
    <hyperlink ref="I436" r:id="rId153"/>
    <hyperlink ref="I437" r:id="rId154"/>
    <hyperlink ref="I433" r:id="rId155"/>
    <hyperlink ref="I439" r:id="rId156"/>
    <hyperlink ref="I440" r:id="rId157"/>
    <hyperlink ref="I441" r:id="rId158"/>
    <hyperlink ref="I442" r:id="rId159"/>
    <hyperlink ref="I443" r:id="rId160"/>
    <hyperlink ref="I448" r:id="rId161"/>
    <hyperlink ref="I446" r:id="rId162"/>
    <hyperlink ref="I447" r:id="rId163"/>
    <hyperlink ref="I449" r:id="rId164"/>
    <hyperlink ref="I450" r:id="rId165"/>
    <hyperlink ref="I459" r:id="rId166"/>
    <hyperlink ref="I465" r:id="rId167"/>
    <hyperlink ref="I480" r:id="rId168"/>
    <hyperlink ref="I487" r:id="rId169"/>
    <hyperlink ref="I489" r:id="rId170"/>
    <hyperlink ref="I491" r:id="rId171"/>
    <hyperlink ref="I490" r:id="rId172"/>
    <hyperlink ref="I495" r:id="rId173"/>
    <hyperlink ref="I500" r:id="rId174"/>
    <hyperlink ref="I502" r:id="rId175"/>
    <hyperlink ref="I506" r:id="rId176"/>
    <hyperlink ref="I518" r:id="rId177"/>
    <hyperlink ref="I520" r:id="rId178"/>
    <hyperlink ref="I523" r:id="rId179"/>
    <hyperlink ref="I536" r:id="rId180"/>
    <hyperlink ref="I539" r:id="rId181"/>
    <hyperlink ref="I541" r:id="rId182"/>
    <hyperlink ref="I540" r:id="rId183"/>
    <hyperlink ref="I545" r:id="rId184"/>
    <hyperlink ref="I546" r:id="rId185"/>
    <hyperlink ref="I548" r:id="rId186"/>
    <hyperlink ref="I549" r:id="rId187"/>
    <hyperlink ref="I550" r:id="rId188"/>
    <hyperlink ref="I551" r:id="rId189"/>
    <hyperlink ref="I552" r:id="rId190"/>
    <hyperlink ref="I553" r:id="rId191"/>
    <hyperlink ref="I555" r:id="rId192"/>
    <hyperlink ref="I556" r:id="rId193"/>
    <hyperlink ref="I557" r:id="rId194"/>
    <hyperlink ref="I558" r:id="rId195"/>
    <hyperlink ref="I560" r:id="rId196"/>
    <hyperlink ref="I559" r:id="rId197"/>
    <hyperlink ref="I563" r:id="rId198"/>
    <hyperlink ref="I564" r:id="rId199"/>
    <hyperlink ref="I565" r:id="rId200"/>
    <hyperlink ref="I566" r:id="rId201"/>
    <hyperlink ref="I567" r:id="rId202"/>
    <hyperlink ref="I568" r:id="rId203"/>
    <hyperlink ref="I570" r:id="rId204"/>
    <hyperlink ref="I572" r:id="rId205"/>
    <hyperlink ref="I573" r:id="rId206"/>
    <hyperlink ref="I574" r:id="rId207"/>
    <hyperlink ref="I575" r:id="rId208"/>
    <hyperlink ref="I576" r:id="rId209"/>
    <hyperlink ref="I584" r:id="rId210"/>
    <hyperlink ref="I585" r:id="rId211"/>
    <hyperlink ref="I581" r:id="rId212"/>
    <hyperlink ref="I590" r:id="rId213"/>
    <hyperlink ref="I594" r:id="rId214"/>
    <hyperlink ref="I599" r:id="rId215"/>
    <hyperlink ref="I608" r:id="rId216"/>
    <hyperlink ref="I611" r:id="rId217"/>
    <hyperlink ref="I612" r:id="rId218"/>
    <hyperlink ref="I309" r:id="rId219"/>
    <hyperlink ref="I311" r:id="rId220"/>
    <hyperlink ref="I310" r:id="rId221"/>
    <hyperlink ref="I312" r:id="rId222"/>
    <hyperlink ref="I318" r:id="rId223"/>
    <hyperlink ref="I327" r:id="rId224"/>
    <hyperlink ref="I74" r:id="rId225"/>
    <hyperlink ref="I75" r:id="rId226"/>
    <hyperlink ref="I76" r:id="rId227"/>
    <hyperlink ref="I80" r:id="rId228"/>
    <hyperlink ref="I81" r:id="rId229"/>
    <hyperlink ref="I86" r:id="rId230" location="!"/>
    <hyperlink ref="I88" r:id="rId231"/>
    <hyperlink ref="I125" r:id="rId232"/>
    <hyperlink ref="I142" r:id="rId233"/>
    <hyperlink ref="I143:I145" r:id="rId234" display="\\egito\MMD_QATC\2017\Evidências\Domínio C\CONTROLE INTERNO\Controle interno dos jurisdicionados"/>
    <hyperlink ref="I141" r:id="rId235"/>
    <hyperlink ref="I236" r:id="rId236"/>
    <hyperlink ref="I285" r:id="rId237"/>
    <hyperlink ref="I496" r:id="rId238"/>
    <hyperlink ref="I334" r:id="rId239"/>
    <hyperlink ref="I241" r:id="rId240"/>
    <hyperlink ref="I317" r:id="rId241"/>
    <hyperlink ref="I13" r:id="rId242"/>
    <hyperlink ref="I14" r:id="rId243"/>
    <hyperlink ref="I15" r:id="rId244"/>
    <hyperlink ref="I25" r:id="rId245"/>
    <hyperlink ref="I12" r:id="rId246"/>
    <hyperlink ref="I26" r:id="rId247"/>
    <hyperlink ref="I67" r:id="rId248"/>
    <hyperlink ref="I71" r:id="rId249"/>
    <hyperlink ref="I78" r:id="rId250"/>
    <hyperlink ref="I79" r:id="rId251"/>
    <hyperlink ref="I84" r:id="rId252"/>
    <hyperlink ref="I201" r:id="rId253"/>
    <hyperlink ref="I87" r:id="rId254"/>
    <hyperlink ref="I94" r:id="rId255"/>
    <hyperlink ref="I126" r:id="rId256"/>
    <hyperlink ref="I195" r:id="rId257"/>
    <hyperlink ref="I643" r:id="rId258"/>
    <hyperlink ref="I646" r:id="rId259"/>
    <hyperlink ref="I654" r:id="rId260"/>
    <hyperlink ref="I656" r:id="rId261"/>
    <hyperlink ref="I666" r:id="rId262"/>
    <hyperlink ref="I222" r:id="rId263"/>
    <hyperlink ref="I229" r:id="rId264"/>
    <hyperlink ref="I249" r:id="rId265"/>
    <hyperlink ref="I251" r:id="rId266"/>
    <hyperlink ref="I356" r:id="rId267"/>
    <hyperlink ref="I357" r:id="rId268"/>
    <hyperlink ref="I522" r:id="rId269"/>
    <hyperlink ref="I525" r:id="rId270"/>
    <hyperlink ref="I526" r:id="rId271"/>
    <hyperlink ref="I527" r:id="rId272"/>
    <hyperlink ref="I106" r:id="rId273"/>
    <hyperlink ref="I129" r:id="rId274"/>
    <hyperlink ref="I138" r:id="rId275"/>
    <hyperlink ref="I645" r:id="rId276"/>
    <hyperlink ref="I389" r:id="rId277"/>
    <hyperlink ref="I390" r:id="rId278"/>
    <hyperlink ref="I391" r:id="rId279"/>
    <hyperlink ref="I115" r:id="rId280"/>
    <hyperlink ref="I85" r:id="rId281"/>
    <hyperlink ref="I65" r:id="rId282"/>
    <hyperlink ref="I66" r:id="rId283"/>
    <hyperlink ref="I128" r:id="rId284"/>
    <hyperlink ref="I127" r:id="rId285"/>
    <hyperlink ref="I54" r:id="rId286"/>
    <hyperlink ref="I668" r:id="rId287"/>
    <hyperlink ref="I669" r:id="rId288"/>
    <hyperlink ref="I271" r:id="rId289"/>
    <hyperlink ref="I256" r:id="rId290"/>
    <hyperlink ref="H158" r:id="rId291"/>
    <hyperlink ref="I158" r:id="rId292"/>
  </hyperlinks>
  <pageMargins left="0.511811024" right="0.511811024" top="0.78740157499999996" bottom="0.78740157499999996" header="0.31496062000000002" footer="0.31496062000000002"/>
  <pageSetup paperSize="9" orientation="landscape" verticalDpi="599" r:id="rId293"/>
  <ignoredErrors>
    <ignoredError sqref="G9 G29" evalError="1"/>
  </ignoredErrors>
  <drawing r:id="rId294"/>
  <extLst>
    <ext xmlns:x14="http://schemas.microsoft.com/office/spreadsheetml/2009/9/main" uri="{CCE6A557-97BC-4b89-ADB6-D9C93CAAB3DF}">
      <x14:dataValidations xmlns:xm="http://schemas.microsoft.com/office/excel/2006/main" count="1">
        <x14:dataValidation type="list" allowBlank="1" showInputMessage="1" showErrorMessage="1">
          <x14:formula1>
            <xm:f>Plan1!$A$1:$A$36</xm:f>
          </x14:formula1>
          <xm:sqref>A3:E3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7"/>
  <dimension ref="A1:H125"/>
  <sheetViews>
    <sheetView zoomScale="80" zoomScaleNormal="80" workbookViewId="0">
      <selection activeCell="Q8" sqref="Q8"/>
    </sheetView>
  </sheetViews>
  <sheetFormatPr defaultRowHeight="18.75"/>
  <cols>
    <col min="1" max="1" width="9.28515625" style="8" customWidth="1"/>
    <col min="2" max="2" width="57.140625" customWidth="1"/>
    <col min="3" max="3" width="15.28515625" style="45" customWidth="1"/>
    <col min="4" max="4" width="21.140625" style="45" customWidth="1"/>
    <col min="5" max="5" width="19.85546875" style="45" customWidth="1"/>
    <col min="6" max="6" width="20.5703125" style="45" customWidth="1"/>
    <col min="7" max="7" width="12.28515625" style="407" customWidth="1"/>
  </cols>
  <sheetData>
    <row r="1" spans="1:8" ht="54" customHeight="1">
      <c r="A1" s="999" t="str">
        <f>IF(Mapa!A3="","",Mapa!A3)</f>
        <v>Tribunal de Contas da União - DF</v>
      </c>
      <c r="B1" s="1000"/>
      <c r="C1" s="1003" t="s">
        <v>873</v>
      </c>
      <c r="D1" s="998" t="s">
        <v>874</v>
      </c>
      <c r="E1" s="998"/>
      <c r="F1" s="998"/>
      <c r="G1" s="1005" t="s">
        <v>1036</v>
      </c>
    </row>
    <row r="2" spans="1:8" ht="54" customHeight="1">
      <c r="A2" s="1001"/>
      <c r="B2" s="1002"/>
      <c r="C2" s="1004"/>
      <c r="D2" s="89" t="s">
        <v>1726</v>
      </c>
      <c r="E2" s="89" t="s">
        <v>1724</v>
      </c>
      <c r="F2" s="89" t="s">
        <v>1725</v>
      </c>
      <c r="G2" s="1006"/>
    </row>
    <row r="3" spans="1:8" ht="36" customHeight="1">
      <c r="A3" s="990" t="s">
        <v>286</v>
      </c>
      <c r="B3" s="991"/>
      <c r="C3" s="987"/>
      <c r="D3" s="988"/>
      <c r="E3" s="988"/>
      <c r="F3" s="988"/>
      <c r="G3" s="989"/>
    </row>
    <row r="4" spans="1:8" ht="35.1" customHeight="1">
      <c r="A4" s="38" t="s">
        <v>866</v>
      </c>
      <c r="B4" s="38" t="s">
        <v>93</v>
      </c>
      <c r="C4" s="84" t="str">
        <f>IF(Mapa!Q9="","",Mapa!Q9)</f>
        <v/>
      </c>
      <c r="D4" s="84">
        <f>Mapa!G9</f>
        <v>3</v>
      </c>
      <c r="E4" s="84" t="str">
        <f>Mapa!M9</f>
        <v/>
      </c>
      <c r="F4" s="84" t="str">
        <f>Mapa!P9</f>
        <v/>
      </c>
      <c r="G4" s="183" t="e">
        <f t="shared" ref="G4:G66" si="0">F4-C4</f>
        <v>#VALUE!</v>
      </c>
    </row>
    <row r="5" spans="1:8" ht="35.1" customHeight="1">
      <c r="A5" s="49" t="s">
        <v>87</v>
      </c>
      <c r="B5" s="50" t="s">
        <v>1753</v>
      </c>
      <c r="C5" s="44" t="str">
        <f>IF(Mapa!Q11="","",Mapa!Q11)</f>
        <v/>
      </c>
      <c r="D5" s="44">
        <f>Mapa!G11</f>
        <v>4</v>
      </c>
      <c r="E5" s="44" t="str">
        <f>Mapa!M11</f>
        <v/>
      </c>
      <c r="F5" s="44" t="str">
        <f>Mapa!P11</f>
        <v/>
      </c>
      <c r="G5" s="406" t="e">
        <f t="shared" si="0"/>
        <v>#VALUE!</v>
      </c>
      <c r="H5" s="46"/>
    </row>
    <row r="6" spans="1:8" ht="35.1" customHeight="1">
      <c r="A6" s="49" t="s">
        <v>88</v>
      </c>
      <c r="B6" s="50" t="s">
        <v>370</v>
      </c>
      <c r="C6" s="44" t="str">
        <f>IF(Mapa!Q16="","",Mapa!Q16)</f>
        <v/>
      </c>
      <c r="D6" s="44">
        <f>Mapa!G16</f>
        <v>2</v>
      </c>
      <c r="E6" s="44" t="str">
        <f>Mapa!M16</f>
        <v/>
      </c>
      <c r="F6" s="44" t="str">
        <f>Mapa!P16</f>
        <v/>
      </c>
      <c r="G6" s="406" t="e">
        <f t="shared" si="0"/>
        <v>#VALUE!</v>
      </c>
    </row>
    <row r="7" spans="1:8" ht="35.1" customHeight="1">
      <c r="A7" s="51" t="s">
        <v>89</v>
      </c>
      <c r="B7" s="50" t="s">
        <v>96</v>
      </c>
      <c r="C7" s="44" t="str">
        <f>IF(Mapa!Q23="","",Mapa!Q23)</f>
        <v/>
      </c>
      <c r="D7" s="44">
        <f>Mapa!G23</f>
        <v>4</v>
      </c>
      <c r="E7" s="44" t="str">
        <f>Mapa!M23</f>
        <v/>
      </c>
      <c r="F7" s="44" t="str">
        <f>Mapa!P23</f>
        <v/>
      </c>
      <c r="G7" s="406" t="e">
        <f t="shared" si="0"/>
        <v>#VALUE!</v>
      </c>
    </row>
    <row r="8" spans="1:8" ht="35.1" customHeight="1">
      <c r="A8" s="992" t="s">
        <v>287</v>
      </c>
      <c r="B8" s="993"/>
      <c r="C8" s="987"/>
      <c r="D8" s="988"/>
      <c r="E8" s="988"/>
      <c r="F8" s="988"/>
      <c r="G8" s="989"/>
    </row>
    <row r="9" spans="1:8" ht="35.1" customHeight="1">
      <c r="A9" s="38" t="s">
        <v>276</v>
      </c>
      <c r="B9" s="41" t="s">
        <v>407</v>
      </c>
      <c r="C9" s="84" t="str">
        <f>IF(Mapa!Q29="","",Mapa!Q29)</f>
        <v/>
      </c>
      <c r="D9" s="84">
        <f>Mapa!G29</f>
        <v>4</v>
      </c>
      <c r="E9" s="84" t="str">
        <f>Mapa!M29</f>
        <v/>
      </c>
      <c r="F9" s="84" t="str">
        <f>Mapa!P29</f>
        <v/>
      </c>
      <c r="G9" s="183" t="e">
        <f>F9-C9</f>
        <v>#VALUE!</v>
      </c>
    </row>
    <row r="10" spans="1:8" ht="35.1" customHeight="1">
      <c r="A10" s="51" t="s">
        <v>90</v>
      </c>
      <c r="B10" s="50" t="s">
        <v>875</v>
      </c>
      <c r="C10" s="44" t="str">
        <f>IF(Mapa!Q31="","",Mapa!Q31)</f>
        <v/>
      </c>
      <c r="D10" s="44">
        <f>Mapa!G31</f>
        <v>4</v>
      </c>
      <c r="E10" s="44" t="str">
        <f>Mapa!M31</f>
        <v/>
      </c>
      <c r="F10" s="44" t="str">
        <f>Mapa!P31</f>
        <v/>
      </c>
      <c r="G10" s="406" t="e">
        <f t="shared" si="0"/>
        <v>#VALUE!</v>
      </c>
    </row>
    <row r="11" spans="1:8" ht="35.1" customHeight="1">
      <c r="A11" s="51" t="s">
        <v>91</v>
      </c>
      <c r="B11" s="50" t="s">
        <v>412</v>
      </c>
      <c r="C11" s="44" t="str">
        <f>IF(Mapa!Q36="","",Mapa!Q36)</f>
        <v/>
      </c>
      <c r="D11" s="44">
        <f>Mapa!G36</f>
        <v>4</v>
      </c>
      <c r="E11" s="44" t="str">
        <f>Mapa!M36</f>
        <v/>
      </c>
      <c r="F11" s="44" t="str">
        <f>Mapa!P36</f>
        <v/>
      </c>
      <c r="G11" s="406" t="e">
        <f t="shared" si="0"/>
        <v>#VALUE!</v>
      </c>
    </row>
    <row r="12" spans="1:8" ht="35.1" customHeight="1">
      <c r="A12" s="51" t="s">
        <v>92</v>
      </c>
      <c r="B12" s="50" t="s">
        <v>1727</v>
      </c>
      <c r="C12" s="44" t="str">
        <f>IF(Mapa!Q41="","",Mapa!Q41)</f>
        <v/>
      </c>
      <c r="D12" s="44">
        <f>Mapa!G41</f>
        <v>4</v>
      </c>
      <c r="E12" s="44" t="str">
        <f>Mapa!M41</f>
        <v/>
      </c>
      <c r="F12" s="44" t="str">
        <f>Mapa!P41</f>
        <v/>
      </c>
      <c r="G12" s="406" t="e">
        <f t="shared" si="0"/>
        <v>#VALUE!</v>
      </c>
    </row>
    <row r="13" spans="1:8" ht="35.1" customHeight="1">
      <c r="A13" s="51" t="s">
        <v>298</v>
      </c>
      <c r="B13" s="50" t="s">
        <v>1754</v>
      </c>
      <c r="C13" s="44" t="str">
        <f>IF(Mapa!Q50="","",Mapa!Q50)</f>
        <v/>
      </c>
      <c r="D13" s="44">
        <f>Mapa!G50</f>
        <v>4</v>
      </c>
      <c r="E13" s="44" t="str">
        <f>Mapa!M50</f>
        <v/>
      </c>
      <c r="F13" s="44" t="str">
        <f>Mapa!P50</f>
        <v/>
      </c>
      <c r="G13" s="406" t="e">
        <f t="shared" si="0"/>
        <v>#VALUE!</v>
      </c>
    </row>
    <row r="14" spans="1:8" ht="35.1" customHeight="1">
      <c r="A14" s="990" t="s">
        <v>288</v>
      </c>
      <c r="B14" s="994"/>
      <c r="C14" s="987"/>
      <c r="D14" s="988"/>
      <c r="E14" s="988"/>
      <c r="F14" s="988"/>
      <c r="G14" s="989"/>
    </row>
    <row r="15" spans="1:8" ht="35.1" customHeight="1">
      <c r="A15" s="38" t="s">
        <v>289</v>
      </c>
      <c r="B15" s="88" t="s">
        <v>130</v>
      </c>
      <c r="C15" s="84" t="str">
        <f>IF(Mapa!Q56="","",Mapa!Q56)</f>
        <v/>
      </c>
      <c r="D15" s="84">
        <f>Mapa!G56</f>
        <v>2</v>
      </c>
      <c r="E15" s="84" t="str">
        <f>Mapa!M56</f>
        <v/>
      </c>
      <c r="F15" s="84" t="str">
        <f>Mapa!P56</f>
        <v/>
      </c>
      <c r="G15" s="183" t="e">
        <f t="shared" si="0"/>
        <v>#VALUE!</v>
      </c>
    </row>
    <row r="16" spans="1:8" ht="35.1" customHeight="1">
      <c r="A16" s="51" t="s">
        <v>94</v>
      </c>
      <c r="B16" s="50" t="s">
        <v>876</v>
      </c>
      <c r="C16" s="44" t="str">
        <f>IF(Mapa!Q58="","",Mapa!Q58)</f>
        <v/>
      </c>
      <c r="D16" s="44">
        <f>Mapa!G58</f>
        <v>0</v>
      </c>
      <c r="E16" s="44" t="str">
        <f>Mapa!M58</f>
        <v/>
      </c>
      <c r="F16" s="44" t="str">
        <f>Mapa!P58</f>
        <v/>
      </c>
      <c r="G16" s="406" t="e">
        <f t="shared" si="0"/>
        <v>#VALUE!</v>
      </c>
    </row>
    <row r="17" spans="1:7" ht="35.1" customHeight="1">
      <c r="A17" s="51" t="s">
        <v>95</v>
      </c>
      <c r="B17" s="50" t="s">
        <v>877</v>
      </c>
      <c r="C17" s="44" t="str">
        <f>IF(Mapa!Q63="","",Mapa!Q63)</f>
        <v/>
      </c>
      <c r="D17" s="44">
        <f>Mapa!G63</f>
        <v>4</v>
      </c>
      <c r="E17" s="44" t="str">
        <f>Mapa!M63</f>
        <v/>
      </c>
      <c r="F17" s="44" t="str">
        <f>Mapa!P63</f>
        <v/>
      </c>
      <c r="G17" s="406" t="e">
        <f t="shared" si="0"/>
        <v>#VALUE!</v>
      </c>
    </row>
    <row r="18" spans="1:7" ht="35.1" customHeight="1">
      <c r="A18" s="38" t="s">
        <v>290</v>
      </c>
      <c r="B18" s="41" t="s">
        <v>135</v>
      </c>
      <c r="C18" s="84" t="str">
        <f>IF(Mapa!Q68="","",Mapa!Q68)</f>
        <v/>
      </c>
      <c r="D18" s="84">
        <f>Mapa!G68</f>
        <v>4</v>
      </c>
      <c r="E18" s="84" t="str">
        <f>Mapa!M68</f>
        <v/>
      </c>
      <c r="F18" s="84" t="str">
        <f>Mapa!P68</f>
        <v/>
      </c>
      <c r="G18" s="183" t="e">
        <f t="shared" si="0"/>
        <v>#VALUE!</v>
      </c>
    </row>
    <row r="19" spans="1:7" ht="35.1" customHeight="1">
      <c r="A19" s="51" t="s">
        <v>97</v>
      </c>
      <c r="B19" s="50" t="s">
        <v>878</v>
      </c>
      <c r="C19" s="44" t="str">
        <f>IF(Mapa!Q70="","",Mapa!Q70)</f>
        <v/>
      </c>
      <c r="D19" s="44">
        <f>Mapa!G70</f>
        <v>4</v>
      </c>
      <c r="E19" s="44" t="str">
        <f>Mapa!M70</f>
        <v/>
      </c>
      <c r="F19" s="44" t="str">
        <f>Mapa!P70</f>
        <v/>
      </c>
      <c r="G19" s="406" t="e">
        <f t="shared" si="0"/>
        <v>#VALUE!</v>
      </c>
    </row>
    <row r="20" spans="1:7" ht="35.1" customHeight="1">
      <c r="A20" s="51" t="s">
        <v>101</v>
      </c>
      <c r="B20" s="50" t="s">
        <v>879</v>
      </c>
      <c r="C20" s="44" t="str">
        <f>IF(Mapa!Q77="","",Mapa!Q77)</f>
        <v/>
      </c>
      <c r="D20" s="44">
        <f>Mapa!G77</f>
        <v>4</v>
      </c>
      <c r="E20" s="44" t="str">
        <f>Mapa!M77</f>
        <v/>
      </c>
      <c r="F20" s="44" t="str">
        <f>Mapa!P77</f>
        <v/>
      </c>
      <c r="G20" s="406" t="e">
        <f t="shared" si="0"/>
        <v>#VALUE!</v>
      </c>
    </row>
    <row r="21" spans="1:7" ht="35.1" customHeight="1">
      <c r="A21" s="51" t="s">
        <v>505</v>
      </c>
      <c r="B21" s="50" t="s">
        <v>880</v>
      </c>
      <c r="C21" s="44" t="str">
        <f>IF(Mapa!Q82="","",Mapa!Q82)</f>
        <v/>
      </c>
      <c r="D21" s="44">
        <f>Mapa!G82</f>
        <v>4</v>
      </c>
      <c r="E21" s="44" t="str">
        <f>Mapa!M82</f>
        <v/>
      </c>
      <c r="F21" s="44" t="str">
        <f>Mapa!P82</f>
        <v/>
      </c>
      <c r="G21" s="406" t="e">
        <f t="shared" si="0"/>
        <v>#VALUE!</v>
      </c>
    </row>
    <row r="22" spans="1:7" ht="35.1" customHeight="1">
      <c r="A22" s="40" t="s">
        <v>291</v>
      </c>
      <c r="B22" s="41" t="s">
        <v>143</v>
      </c>
      <c r="C22" s="84" t="str">
        <f>IF(Mapa!Q89="","",Mapa!Q89)</f>
        <v/>
      </c>
      <c r="D22" s="84">
        <f>Mapa!G89</f>
        <v>1</v>
      </c>
      <c r="E22" s="84" t="str">
        <f>Mapa!M89</f>
        <v/>
      </c>
      <c r="F22" s="84" t="str">
        <f>Mapa!P89</f>
        <v/>
      </c>
      <c r="G22" s="183" t="e">
        <f t="shared" si="0"/>
        <v>#VALUE!</v>
      </c>
    </row>
    <row r="23" spans="1:7" ht="35.1" customHeight="1">
      <c r="A23" s="52" t="s">
        <v>105</v>
      </c>
      <c r="B23" s="53" t="s">
        <v>881</v>
      </c>
      <c r="C23" s="44" t="str">
        <f>IF(Mapa!Q91="","",Mapa!Q91)</f>
        <v/>
      </c>
      <c r="D23" s="44">
        <f>Mapa!G91</f>
        <v>2</v>
      </c>
      <c r="E23" s="44" t="str">
        <f>Mapa!M91</f>
        <v/>
      </c>
      <c r="F23" s="44" t="str">
        <f>Mapa!P91</f>
        <v/>
      </c>
      <c r="G23" s="406" t="e">
        <f t="shared" si="0"/>
        <v>#VALUE!</v>
      </c>
    </row>
    <row r="24" spans="1:7" ht="35.1" customHeight="1">
      <c r="A24" s="52" t="s">
        <v>106</v>
      </c>
      <c r="B24" s="53" t="s">
        <v>882</v>
      </c>
      <c r="C24" s="44" t="str">
        <f>IF(Mapa!Q101="","",Mapa!Q101)</f>
        <v/>
      </c>
      <c r="D24" s="44">
        <f>Mapa!G101</f>
        <v>0</v>
      </c>
      <c r="E24" s="44" t="str">
        <f>Mapa!M101</f>
        <v/>
      </c>
      <c r="F24" s="44" t="str">
        <f>Mapa!P101</f>
        <v/>
      </c>
      <c r="G24" s="406" t="e">
        <f t="shared" si="0"/>
        <v>#VALUE!</v>
      </c>
    </row>
    <row r="25" spans="1:7" ht="35.1" customHeight="1">
      <c r="A25" s="36" t="s">
        <v>292</v>
      </c>
      <c r="B25" s="41" t="s">
        <v>802</v>
      </c>
      <c r="C25" s="84" t="str">
        <f>IF(Mapa!Q112="","",Mapa!Q112)</f>
        <v/>
      </c>
      <c r="D25" s="84">
        <f>Mapa!G112</f>
        <v>2</v>
      </c>
      <c r="E25" s="84" t="str">
        <f>Mapa!M112</f>
        <v/>
      </c>
      <c r="F25" s="84" t="str">
        <f>Mapa!P112</f>
        <v/>
      </c>
      <c r="G25" s="183" t="e">
        <f t="shared" si="0"/>
        <v>#VALUE!</v>
      </c>
    </row>
    <row r="26" spans="1:7" ht="35.1" customHeight="1">
      <c r="A26" s="52" t="s">
        <v>107</v>
      </c>
      <c r="B26" s="53" t="s">
        <v>883</v>
      </c>
      <c r="C26" s="44" t="str">
        <f>IF(Mapa!Q114="","",Mapa!Q114)</f>
        <v/>
      </c>
      <c r="D26" s="44">
        <f>Mapa!G114</f>
        <v>2</v>
      </c>
      <c r="E26" s="44" t="str">
        <f>Mapa!M114</f>
        <v/>
      </c>
      <c r="F26" s="44" t="str">
        <f>Mapa!P114</f>
        <v/>
      </c>
      <c r="G26" s="406" t="e">
        <f t="shared" si="0"/>
        <v>#VALUE!</v>
      </c>
    </row>
    <row r="27" spans="1:7" ht="35.1" customHeight="1">
      <c r="A27" s="52" t="s">
        <v>109</v>
      </c>
      <c r="B27" s="53" t="s">
        <v>356</v>
      </c>
      <c r="C27" s="44" t="str">
        <f>IF(Mapa!Q121="","",Mapa!Q121)</f>
        <v/>
      </c>
      <c r="D27" s="44">
        <f>Mapa!G121</f>
        <v>2</v>
      </c>
      <c r="E27" s="44" t="str">
        <f>Mapa!M121</f>
        <v/>
      </c>
      <c r="F27" s="44" t="str">
        <f>Mapa!P121</f>
        <v/>
      </c>
      <c r="G27" s="406" t="e">
        <f t="shared" si="0"/>
        <v>#VALUE!</v>
      </c>
    </row>
    <row r="28" spans="1:7" ht="35.1" customHeight="1">
      <c r="A28" s="52" t="s">
        <v>110</v>
      </c>
      <c r="B28" s="53" t="s">
        <v>357</v>
      </c>
      <c r="C28" s="44" t="str">
        <f>IF(Mapa!Q132="","",Mapa!Q132)</f>
        <v/>
      </c>
      <c r="D28" s="44">
        <f>Mapa!G132</f>
        <v>2</v>
      </c>
      <c r="E28" s="44" t="str">
        <f>Mapa!M132</f>
        <v/>
      </c>
      <c r="F28" s="44" t="str">
        <f>Mapa!P132</f>
        <v/>
      </c>
      <c r="G28" s="406" t="e">
        <f t="shared" si="0"/>
        <v>#VALUE!</v>
      </c>
    </row>
    <row r="29" spans="1:7" ht="35.1" customHeight="1">
      <c r="A29" s="52" t="s">
        <v>112</v>
      </c>
      <c r="B29" s="53" t="s">
        <v>371</v>
      </c>
      <c r="C29" s="44" t="str">
        <f>IF(Mapa!Q140="","",Mapa!Q140)</f>
        <v/>
      </c>
      <c r="D29" s="44">
        <f>Mapa!G140</f>
        <v>3</v>
      </c>
      <c r="E29" s="44" t="str">
        <f>Mapa!M140</f>
        <v/>
      </c>
      <c r="F29" s="44" t="str">
        <f>Mapa!P140</f>
        <v/>
      </c>
      <c r="G29" s="406" t="e">
        <f t="shared" si="0"/>
        <v>#VALUE!</v>
      </c>
    </row>
    <row r="30" spans="1:7" ht="35.1" customHeight="1">
      <c r="A30" s="36" t="s">
        <v>293</v>
      </c>
      <c r="B30" s="41" t="s">
        <v>159</v>
      </c>
      <c r="C30" s="84" t="str">
        <f>IF(Mapa!Q147="","",Mapa!Q147)</f>
        <v/>
      </c>
      <c r="D30" s="84">
        <f>Mapa!G147</f>
        <v>3</v>
      </c>
      <c r="E30" s="84" t="str">
        <f>Mapa!M147</f>
        <v/>
      </c>
      <c r="F30" s="84">
        <f>Mapa!P147</f>
        <v>0</v>
      </c>
      <c r="G30" s="183" t="e">
        <f t="shared" si="0"/>
        <v>#VALUE!</v>
      </c>
    </row>
    <row r="31" spans="1:7" ht="35.1" customHeight="1">
      <c r="A31" s="52" t="s">
        <v>114</v>
      </c>
      <c r="B31" s="53" t="s">
        <v>884</v>
      </c>
      <c r="C31" s="44" t="str">
        <f>IF(Mapa!Q149="","",Mapa!Q149)</f>
        <v/>
      </c>
      <c r="D31" s="44">
        <f>Mapa!G149</f>
        <v>4</v>
      </c>
      <c r="E31" s="44" t="str">
        <f>Mapa!M149</f>
        <v/>
      </c>
      <c r="F31" s="44" t="str">
        <f>Mapa!P149</f>
        <v/>
      </c>
      <c r="G31" s="406" t="e">
        <f t="shared" si="0"/>
        <v>#VALUE!</v>
      </c>
    </row>
    <row r="32" spans="1:7" ht="35.1" customHeight="1">
      <c r="A32" s="52" t="s">
        <v>115</v>
      </c>
      <c r="B32" s="53" t="s">
        <v>885</v>
      </c>
      <c r="C32" s="44" t="str">
        <f>IF(Mapa!Q154="","",Mapa!Q154)</f>
        <v/>
      </c>
      <c r="D32" s="44">
        <f>Mapa!G154</f>
        <v>2</v>
      </c>
      <c r="E32" s="44" t="str">
        <f>Mapa!M154</f>
        <v/>
      </c>
      <c r="F32" s="44">
        <f>Mapa!P154</f>
        <v>0</v>
      </c>
      <c r="G32" s="406" t="e">
        <f t="shared" si="0"/>
        <v>#VALUE!</v>
      </c>
    </row>
    <row r="33" spans="1:7" ht="35.1" customHeight="1">
      <c r="A33" s="995" t="s">
        <v>294</v>
      </c>
      <c r="B33" s="996"/>
      <c r="C33" s="987"/>
      <c r="D33" s="988"/>
      <c r="E33" s="988"/>
      <c r="F33" s="988"/>
      <c r="G33" s="989"/>
    </row>
    <row r="34" spans="1:7" ht="35.1" customHeight="1">
      <c r="A34" s="36" t="s">
        <v>277</v>
      </c>
      <c r="B34" s="42" t="s">
        <v>166</v>
      </c>
      <c r="C34" s="84" t="str">
        <f>IF(Mapa!Q151="","",Mapa!Q151)</f>
        <v/>
      </c>
      <c r="D34" s="84">
        <f>Mapa!G160</f>
        <v>3</v>
      </c>
      <c r="E34" s="84" t="str">
        <f>Mapa!M160</f>
        <v/>
      </c>
      <c r="F34" s="84" t="str">
        <f>Mapa!P160</f>
        <v/>
      </c>
      <c r="G34" s="183" t="e">
        <f t="shared" si="0"/>
        <v>#VALUE!</v>
      </c>
    </row>
    <row r="35" spans="1:7" ht="35.1" customHeight="1">
      <c r="A35" s="52" t="s">
        <v>117</v>
      </c>
      <c r="B35" s="53" t="s">
        <v>1728</v>
      </c>
      <c r="C35" s="44" t="str">
        <f>IF(Mapa!Q162="","",Mapa!Q162)</f>
        <v/>
      </c>
      <c r="D35" s="44">
        <f>Mapa!G162</f>
        <v>4</v>
      </c>
      <c r="E35" s="44" t="str">
        <f>Mapa!M162</f>
        <v/>
      </c>
      <c r="F35" s="44" t="str">
        <f>Mapa!P162</f>
        <v/>
      </c>
      <c r="G35" s="406" t="e">
        <f t="shared" si="0"/>
        <v>#VALUE!</v>
      </c>
    </row>
    <row r="36" spans="1:7" ht="44.25" customHeight="1">
      <c r="A36" s="52" t="s">
        <v>118</v>
      </c>
      <c r="B36" s="53" t="s">
        <v>1729</v>
      </c>
      <c r="C36" s="44" t="str">
        <f>IF(Mapa!Q168="","",Mapa!Q168)</f>
        <v/>
      </c>
      <c r="D36" s="44">
        <f>Mapa!G168</f>
        <v>3</v>
      </c>
      <c r="E36" s="44" t="str">
        <f>Mapa!M168</f>
        <v/>
      </c>
      <c r="F36" s="44" t="str">
        <f>Mapa!P168</f>
        <v/>
      </c>
      <c r="G36" s="406" t="e">
        <f t="shared" si="0"/>
        <v>#VALUE!</v>
      </c>
    </row>
    <row r="37" spans="1:7" ht="35.1" customHeight="1">
      <c r="A37" s="52" t="s">
        <v>119</v>
      </c>
      <c r="B37" s="53" t="s">
        <v>1730</v>
      </c>
      <c r="C37" s="44" t="str">
        <f>IF(Mapa!Q176="","",Mapa!Q176)</f>
        <v/>
      </c>
      <c r="D37" s="44">
        <f>Mapa!G176</f>
        <v>2</v>
      </c>
      <c r="E37" s="44" t="str">
        <f>Mapa!M176</f>
        <v/>
      </c>
      <c r="F37" s="44" t="str">
        <f>Mapa!P176</f>
        <v/>
      </c>
      <c r="G37" s="406" t="e">
        <f t="shared" si="0"/>
        <v>#VALUE!</v>
      </c>
    </row>
    <row r="38" spans="1:7" ht="35.1" customHeight="1">
      <c r="A38" s="54" t="s">
        <v>735</v>
      </c>
      <c r="B38" s="53" t="s">
        <v>1731</v>
      </c>
      <c r="C38" s="44" t="str">
        <f>IF(Mapa!Q183="","",Mapa!Q183)</f>
        <v/>
      </c>
      <c r="D38" s="44">
        <f>Mapa!G183</f>
        <v>2</v>
      </c>
      <c r="E38" s="44" t="str">
        <f>Mapa!M183</f>
        <v/>
      </c>
      <c r="F38" s="44" t="str">
        <f>Mapa!P183</f>
        <v/>
      </c>
      <c r="G38" s="406" t="e">
        <f t="shared" si="0"/>
        <v>#VALUE!</v>
      </c>
    </row>
    <row r="39" spans="1:7" ht="35.1" customHeight="1">
      <c r="A39" s="38" t="s">
        <v>278</v>
      </c>
      <c r="B39" s="41" t="s">
        <v>169</v>
      </c>
      <c r="C39" s="84" t="str">
        <f>IF(Mapa!Q190="","",Mapa!Q190)</f>
        <v/>
      </c>
      <c r="D39" s="84">
        <f>Mapa!G190</f>
        <v>3</v>
      </c>
      <c r="E39" s="84" t="str">
        <f>Mapa!M190</f>
        <v/>
      </c>
      <c r="F39" s="84" t="str">
        <f>Mapa!P190</f>
        <v/>
      </c>
      <c r="G39" s="183" t="e">
        <f t="shared" si="0"/>
        <v>#VALUE!</v>
      </c>
    </row>
    <row r="40" spans="1:7" ht="35.1" customHeight="1">
      <c r="A40" s="52" t="s">
        <v>122</v>
      </c>
      <c r="B40" s="53" t="s">
        <v>1755</v>
      </c>
      <c r="C40" s="44" t="str">
        <f>IF(Mapa!Q192="","",Mapa!Q192)</f>
        <v/>
      </c>
      <c r="D40" s="44">
        <f>Mapa!G192</f>
        <v>4</v>
      </c>
      <c r="E40" s="44" t="str">
        <f>Mapa!M192</f>
        <v/>
      </c>
      <c r="F40" s="44" t="str">
        <f>Mapa!P192</f>
        <v/>
      </c>
      <c r="G40" s="406" t="e">
        <f t="shared" si="0"/>
        <v>#VALUE!</v>
      </c>
    </row>
    <row r="41" spans="1:7" ht="35.1" customHeight="1">
      <c r="A41" s="52" t="s">
        <v>123</v>
      </c>
      <c r="B41" s="53" t="s">
        <v>305</v>
      </c>
      <c r="C41" s="44" t="str">
        <f>IF(Mapa!Q197="","",Mapa!Q197)</f>
        <v/>
      </c>
      <c r="D41" s="44">
        <f>Mapa!G197</f>
        <v>3</v>
      </c>
      <c r="E41" s="44" t="str">
        <f>Mapa!M197</f>
        <v/>
      </c>
      <c r="F41" s="44" t="str">
        <f>Mapa!P197</f>
        <v/>
      </c>
      <c r="G41" s="406" t="e">
        <f t="shared" si="0"/>
        <v>#VALUE!</v>
      </c>
    </row>
    <row r="42" spans="1:7" ht="35.1" customHeight="1">
      <c r="A42" s="995" t="s">
        <v>307</v>
      </c>
      <c r="B42" s="997"/>
      <c r="C42" s="987"/>
      <c r="D42" s="988"/>
      <c r="E42" s="988"/>
      <c r="F42" s="988"/>
      <c r="G42" s="989"/>
    </row>
    <row r="43" spans="1:7" ht="44.25" customHeight="1">
      <c r="A43" s="36" t="s">
        <v>279</v>
      </c>
      <c r="B43" s="41" t="s">
        <v>196</v>
      </c>
      <c r="C43" s="84" t="str">
        <f>IF(Mapa!Q203="","",Mapa!Q203)</f>
        <v/>
      </c>
      <c r="D43" s="84">
        <f>Mapa!G203</f>
        <v>1</v>
      </c>
      <c r="E43" s="84" t="str">
        <f>Mapa!M203</f>
        <v/>
      </c>
      <c r="F43" s="84" t="str">
        <f>Mapa!P203</f>
        <v/>
      </c>
      <c r="G43" s="183" t="e">
        <f t="shared" si="0"/>
        <v>#VALUE!</v>
      </c>
    </row>
    <row r="44" spans="1:7" ht="35.1" customHeight="1">
      <c r="A44" s="52" t="s">
        <v>125</v>
      </c>
      <c r="B44" s="53" t="s">
        <v>867</v>
      </c>
      <c r="C44" s="44" t="str">
        <f>IF(Mapa!Q205="","",Mapa!Q205)</f>
        <v/>
      </c>
      <c r="D44" s="44">
        <f>Mapa!G205</f>
        <v>0</v>
      </c>
      <c r="E44" s="44" t="str">
        <f>Mapa!M205</f>
        <v/>
      </c>
      <c r="F44" s="44" t="str">
        <f>Mapa!P205</f>
        <v/>
      </c>
      <c r="G44" s="406" t="e">
        <f t="shared" si="0"/>
        <v>#VALUE!</v>
      </c>
    </row>
    <row r="45" spans="1:7" ht="35.1" customHeight="1">
      <c r="A45" s="52" t="s">
        <v>126</v>
      </c>
      <c r="B45" s="53" t="s">
        <v>200</v>
      </c>
      <c r="C45" s="44" t="str">
        <f>IF(Mapa!Q218="","",Mapa!Q218)</f>
        <v/>
      </c>
      <c r="D45" s="44">
        <f>Mapa!G218</f>
        <v>2</v>
      </c>
      <c r="E45" s="44" t="str">
        <f>Mapa!M218</f>
        <v/>
      </c>
      <c r="F45" s="44" t="str">
        <f>Mapa!P218</f>
        <v/>
      </c>
      <c r="G45" s="406" t="e">
        <f t="shared" si="0"/>
        <v>#VALUE!</v>
      </c>
    </row>
    <row r="46" spans="1:7" ht="35.1" customHeight="1">
      <c r="A46" s="52" t="s">
        <v>127</v>
      </c>
      <c r="B46" s="53" t="s">
        <v>284</v>
      </c>
      <c r="C46" s="44" t="str">
        <f>IF(Mapa!Q223="","",Mapa!Q223)</f>
        <v/>
      </c>
      <c r="D46" s="44">
        <f>Mapa!G223</f>
        <v>1</v>
      </c>
      <c r="E46" s="44" t="str">
        <f>Mapa!M223</f>
        <v/>
      </c>
      <c r="F46" s="44" t="str">
        <f>Mapa!P223</f>
        <v/>
      </c>
      <c r="G46" s="406" t="e">
        <f t="shared" si="0"/>
        <v>#VALUE!</v>
      </c>
    </row>
    <row r="47" spans="1:7" ht="35.1" customHeight="1">
      <c r="A47" s="52" t="s">
        <v>128</v>
      </c>
      <c r="B47" s="53" t="s">
        <v>208</v>
      </c>
      <c r="C47" s="44" t="str">
        <f>IF(Mapa!Q234="","",Mapa!Q234)</f>
        <v/>
      </c>
      <c r="D47" s="44">
        <f>Mapa!G234</f>
        <v>1</v>
      </c>
      <c r="E47" s="44" t="str">
        <f>Mapa!M234</f>
        <v/>
      </c>
      <c r="F47" s="44" t="str">
        <f>Mapa!P234</f>
        <v/>
      </c>
      <c r="G47" s="406" t="e">
        <f t="shared" si="0"/>
        <v>#VALUE!</v>
      </c>
    </row>
    <row r="48" spans="1:7" ht="35.1" customHeight="1">
      <c r="A48" s="36" t="s">
        <v>129</v>
      </c>
      <c r="B48" s="41" t="s">
        <v>211</v>
      </c>
      <c r="C48" s="84" t="str">
        <f>IF(Mapa!Q244="","",Mapa!Q244)</f>
        <v/>
      </c>
      <c r="D48" s="84">
        <f>Mapa!G244</f>
        <v>2</v>
      </c>
      <c r="E48" s="84" t="str">
        <f>Mapa!M244</f>
        <v/>
      </c>
      <c r="F48" s="84">
        <f>Mapa!P244</f>
        <v>1</v>
      </c>
      <c r="G48" s="183" t="e">
        <f t="shared" si="0"/>
        <v>#VALUE!</v>
      </c>
    </row>
    <row r="49" spans="1:7" ht="35.1" customHeight="1">
      <c r="A49" s="52" t="s">
        <v>131</v>
      </c>
      <c r="B49" s="86" t="s">
        <v>1732</v>
      </c>
      <c r="C49" s="44" t="str">
        <f>IF(Mapa!Q246="","",Mapa!Q246)</f>
        <v/>
      </c>
      <c r="D49" s="44">
        <f>Mapa!G246</f>
        <v>2</v>
      </c>
      <c r="E49" s="44" t="str">
        <f>Mapa!M246</f>
        <v/>
      </c>
      <c r="F49" s="44">
        <f>Mapa!P246</f>
        <v>1</v>
      </c>
      <c r="G49" s="406" t="e">
        <f t="shared" si="0"/>
        <v>#VALUE!</v>
      </c>
    </row>
    <row r="50" spans="1:7" ht="35.1" customHeight="1">
      <c r="A50" s="52" t="s">
        <v>133</v>
      </c>
      <c r="B50" s="53" t="s">
        <v>214</v>
      </c>
      <c r="C50" s="44" t="str">
        <f>IF(Mapa!Q254="","",Mapa!Q254)</f>
        <v/>
      </c>
      <c r="D50" s="44">
        <f>Mapa!G254</f>
        <v>3</v>
      </c>
      <c r="E50" s="44" t="str">
        <f>Mapa!M254</f>
        <v/>
      </c>
      <c r="F50" s="44">
        <f>Mapa!P254</f>
        <v>0</v>
      </c>
      <c r="G50" s="406" t="e">
        <f t="shared" si="0"/>
        <v>#VALUE!</v>
      </c>
    </row>
    <row r="51" spans="1:7" ht="35.1" customHeight="1">
      <c r="A51" s="52" t="s">
        <v>376</v>
      </c>
      <c r="B51" s="53" t="s">
        <v>216</v>
      </c>
      <c r="C51" s="44" t="str">
        <f>IF(Mapa!Q268="","",Mapa!Q268)</f>
        <v/>
      </c>
      <c r="D51" s="44">
        <f>Mapa!G268</f>
        <v>2</v>
      </c>
      <c r="E51" s="44" t="str">
        <f>Mapa!M268</f>
        <v/>
      </c>
      <c r="F51" s="44">
        <f>Mapa!P268</f>
        <v>1</v>
      </c>
      <c r="G51" s="406" t="e">
        <f t="shared" si="0"/>
        <v>#VALUE!</v>
      </c>
    </row>
    <row r="52" spans="1:7" ht="35.1" customHeight="1">
      <c r="A52" s="55" t="s">
        <v>308</v>
      </c>
      <c r="B52" s="85" t="s">
        <v>1733</v>
      </c>
      <c r="C52" s="44" t="str">
        <f>IF(Mapa!Q274="","",Mapa!Q275)</f>
        <v/>
      </c>
      <c r="D52" s="44">
        <f>Mapa!G275</f>
        <v>1</v>
      </c>
      <c r="E52" s="44" t="str">
        <f>Mapa!M275</f>
        <v/>
      </c>
      <c r="F52" s="44" t="str">
        <f>Mapa!P275</f>
        <v/>
      </c>
      <c r="G52" s="406" t="e">
        <f t="shared" si="0"/>
        <v>#VALUE!</v>
      </c>
    </row>
    <row r="53" spans="1:7" ht="35.1" customHeight="1">
      <c r="A53" s="36" t="s">
        <v>134</v>
      </c>
      <c r="B53" s="38" t="s">
        <v>217</v>
      </c>
      <c r="C53" s="84" t="str">
        <f>IF(Mapa!Q280="","",Mapa!Q280)</f>
        <v/>
      </c>
      <c r="D53" s="84">
        <f>Mapa!G280</f>
        <v>3</v>
      </c>
      <c r="E53" s="84" t="str">
        <f>Mapa!M280</f>
        <v/>
      </c>
      <c r="F53" s="84">
        <f>Mapa!P280</f>
        <v>0</v>
      </c>
      <c r="G53" s="183" t="e">
        <f t="shared" si="0"/>
        <v>#VALUE!</v>
      </c>
    </row>
    <row r="54" spans="1:7" ht="35.1" customHeight="1">
      <c r="A54" s="52" t="s">
        <v>136</v>
      </c>
      <c r="B54" s="53" t="s">
        <v>868</v>
      </c>
      <c r="C54" s="44" t="str">
        <f>IF(Mapa!Q282="","",Mapa!Q282)</f>
        <v/>
      </c>
      <c r="D54" s="44">
        <f>Mapa!G282</f>
        <v>4</v>
      </c>
      <c r="E54" s="44" t="str">
        <f>Mapa!M282</f>
        <v/>
      </c>
      <c r="F54" s="44" t="str">
        <f>Mapa!P282</f>
        <v/>
      </c>
      <c r="G54" s="406" t="e">
        <f t="shared" si="0"/>
        <v>#VALUE!</v>
      </c>
    </row>
    <row r="55" spans="1:7" ht="35.1" customHeight="1">
      <c r="A55" s="52" t="s">
        <v>137</v>
      </c>
      <c r="B55" s="53" t="s">
        <v>1734</v>
      </c>
      <c r="C55" s="44" t="str">
        <f>IF(Mapa!Q287="","",Mapa!Q287)</f>
        <v/>
      </c>
      <c r="D55" s="44">
        <f>Mapa!G287</f>
        <v>2</v>
      </c>
      <c r="E55" s="44" t="str">
        <f>Mapa!M287</f>
        <v/>
      </c>
      <c r="F55" s="44" t="str">
        <f>Mapa!P287</f>
        <v/>
      </c>
      <c r="G55" s="406" t="e">
        <f t="shared" si="0"/>
        <v>#VALUE!</v>
      </c>
    </row>
    <row r="56" spans="1:7" ht="35.1" customHeight="1">
      <c r="A56" s="52" t="s">
        <v>139</v>
      </c>
      <c r="B56" s="53" t="s">
        <v>869</v>
      </c>
      <c r="C56" s="44" t="str">
        <f>IF(Mapa!Q292="","",Mapa!Q292)</f>
        <v/>
      </c>
      <c r="D56" s="44">
        <f>Mapa!G292</f>
        <v>2</v>
      </c>
      <c r="E56" s="44" t="str">
        <f>Mapa!M292</f>
        <v/>
      </c>
      <c r="F56" s="44">
        <f>Mapa!P292</f>
        <v>0</v>
      </c>
      <c r="G56" s="406" t="e">
        <f t="shared" si="0"/>
        <v>#VALUE!</v>
      </c>
    </row>
    <row r="57" spans="1:7" ht="35.1" customHeight="1">
      <c r="A57" s="52" t="s">
        <v>309</v>
      </c>
      <c r="B57" s="53" t="s">
        <v>1756</v>
      </c>
      <c r="C57" s="44" t="str">
        <f>IF(Mapa!Q301="","",Mapa!Q301)</f>
        <v/>
      </c>
      <c r="D57" s="44">
        <f>Mapa!G301</f>
        <v>3</v>
      </c>
      <c r="E57" s="44" t="str">
        <f>Mapa!M301</f>
        <v/>
      </c>
      <c r="F57" s="44">
        <f>Mapa!P301</f>
        <v>1</v>
      </c>
      <c r="G57" s="406" t="e">
        <f t="shared" si="0"/>
        <v>#VALUE!</v>
      </c>
    </row>
    <row r="58" spans="1:7" ht="35.1" customHeight="1">
      <c r="A58" s="36" t="s">
        <v>142</v>
      </c>
      <c r="B58" s="43" t="s">
        <v>222</v>
      </c>
      <c r="C58" s="84" t="str">
        <f>IF(Mapa!Q306="","",Mapa!Q306)</f>
        <v/>
      </c>
      <c r="D58" s="84">
        <f>Mapa!G306</f>
        <v>2</v>
      </c>
      <c r="E58" s="84" t="str">
        <f>Mapa!M306</f>
        <v/>
      </c>
      <c r="F58" s="84" t="str">
        <f>Mapa!P306</f>
        <v/>
      </c>
      <c r="G58" s="183" t="e">
        <f t="shared" si="0"/>
        <v>#VALUE!</v>
      </c>
    </row>
    <row r="59" spans="1:7" ht="35.1" customHeight="1">
      <c r="A59" s="52" t="s">
        <v>144</v>
      </c>
      <c r="B59" s="53" t="s">
        <v>888</v>
      </c>
      <c r="C59" s="44" t="str">
        <f>IF(Mapa!Q308="","",Mapa!Q308)</f>
        <v/>
      </c>
      <c r="D59" s="44">
        <f>Mapa!G308</f>
        <v>4</v>
      </c>
      <c r="E59" s="44" t="str">
        <f>Mapa!M308</f>
        <v/>
      </c>
      <c r="F59" s="44" t="str">
        <f>Mapa!P308</f>
        <v/>
      </c>
      <c r="G59" s="406" t="e">
        <f t="shared" si="0"/>
        <v>#VALUE!</v>
      </c>
    </row>
    <row r="60" spans="1:7" ht="35.1" customHeight="1">
      <c r="A60" s="52" t="s">
        <v>152</v>
      </c>
      <c r="B60" s="53" t="s">
        <v>310</v>
      </c>
      <c r="C60" s="44" t="str">
        <f>IF(Mapa!Q313="","",Mapa!Q313)</f>
        <v/>
      </c>
      <c r="D60" s="44">
        <f>Mapa!G313</f>
        <v>1</v>
      </c>
      <c r="E60" s="44" t="str">
        <f>Mapa!M313</f>
        <v/>
      </c>
      <c r="F60" s="44" t="str">
        <f>Mapa!P313</f>
        <v/>
      </c>
      <c r="G60" s="406" t="e">
        <f t="shared" si="0"/>
        <v>#VALUE!</v>
      </c>
    </row>
    <row r="61" spans="1:7" ht="35.1" customHeight="1">
      <c r="A61" s="36" t="s">
        <v>1037</v>
      </c>
      <c r="B61" s="41" t="s">
        <v>229</v>
      </c>
      <c r="C61" s="84" t="str">
        <f>IF(Mapa!Q321="","",Mapa!Q321)</f>
        <v/>
      </c>
      <c r="D61" s="84">
        <f>Mapa!G321</f>
        <v>1</v>
      </c>
      <c r="E61" s="84" t="str">
        <f>Mapa!M321</f>
        <v/>
      </c>
      <c r="F61" s="84" t="str">
        <f>Mapa!P321</f>
        <v/>
      </c>
      <c r="G61" s="183" t="e">
        <f t="shared" si="0"/>
        <v>#VALUE!</v>
      </c>
    </row>
    <row r="62" spans="1:7" s="39" customFormat="1" ht="35.1" customHeight="1">
      <c r="A62" s="52" t="s">
        <v>157</v>
      </c>
      <c r="B62" s="53" t="s">
        <v>230</v>
      </c>
      <c r="C62" s="44" t="str">
        <f>IF(Mapa!Q323="","",Mapa!Q323)</f>
        <v/>
      </c>
      <c r="D62" s="44">
        <f>Mapa!G323</f>
        <v>1</v>
      </c>
      <c r="E62" s="44" t="str">
        <f>Mapa!M323</f>
        <v/>
      </c>
      <c r="F62" s="44" t="str">
        <f>Mapa!P323</f>
        <v/>
      </c>
      <c r="G62" s="406" t="e">
        <f t="shared" si="0"/>
        <v>#VALUE!</v>
      </c>
    </row>
    <row r="63" spans="1:7" ht="35.1" customHeight="1">
      <c r="A63" s="52" t="s">
        <v>1038</v>
      </c>
      <c r="B63" s="53" t="s">
        <v>1757</v>
      </c>
      <c r="C63" s="44" t="str">
        <f>IF(Mapa!Q328="","",Mapa!Q328)</f>
        <v/>
      </c>
      <c r="D63" s="44">
        <f>Mapa!G328</f>
        <v>1</v>
      </c>
      <c r="E63" s="44" t="str">
        <f>Mapa!M328</f>
        <v/>
      </c>
      <c r="F63" s="44" t="str">
        <f>Mapa!P328</f>
        <v/>
      </c>
      <c r="G63" s="406" t="e">
        <f t="shared" si="0"/>
        <v>#VALUE!</v>
      </c>
    </row>
    <row r="64" spans="1:7" ht="35.1" customHeight="1">
      <c r="A64" s="36" t="s">
        <v>330</v>
      </c>
      <c r="B64" s="41" t="s">
        <v>1045</v>
      </c>
      <c r="C64" s="84" t="str">
        <f>IF(Mapa!Q335="","",Mapa!Q335)</f>
        <v/>
      </c>
      <c r="D64" s="84">
        <f>Mapa!G335</f>
        <v>0</v>
      </c>
      <c r="E64" s="84" t="str">
        <f>Mapa!M335</f>
        <v/>
      </c>
      <c r="F64" s="84" t="str">
        <f>Mapa!P335</f>
        <v/>
      </c>
      <c r="G64" s="183" t="e">
        <f t="shared" si="0"/>
        <v>#VALUE!</v>
      </c>
    </row>
    <row r="65" spans="1:7" ht="35.1" customHeight="1">
      <c r="A65" s="52" t="s">
        <v>160</v>
      </c>
      <c r="B65" s="53" t="s">
        <v>870</v>
      </c>
      <c r="C65" s="44" t="str">
        <f>IF(Mapa!Q337="","",Mapa!Q337)</f>
        <v/>
      </c>
      <c r="D65" s="44">
        <f>Mapa!G337</f>
        <v>1</v>
      </c>
      <c r="E65" s="44" t="str">
        <f>Mapa!M337</f>
        <v/>
      </c>
      <c r="F65" s="44" t="str">
        <f>Mapa!P337</f>
        <v/>
      </c>
      <c r="G65" s="406" t="e">
        <f t="shared" si="0"/>
        <v>#VALUE!</v>
      </c>
    </row>
    <row r="66" spans="1:7" s="39" customFormat="1" ht="35.1" customHeight="1">
      <c r="A66" s="52" t="s">
        <v>163</v>
      </c>
      <c r="B66" s="53" t="s">
        <v>1757</v>
      </c>
      <c r="C66" s="44" t="str">
        <f>IF(Mapa!Q343="","",Mapa!Q343)</f>
        <v/>
      </c>
      <c r="D66" s="44">
        <f>Mapa!G343</f>
        <v>0</v>
      </c>
      <c r="E66" s="44" t="str">
        <f>Mapa!M343</f>
        <v/>
      </c>
      <c r="F66" s="44" t="str">
        <f>Mapa!P343</f>
        <v/>
      </c>
      <c r="G66" s="406" t="e">
        <f t="shared" si="0"/>
        <v>#VALUE!</v>
      </c>
    </row>
    <row r="67" spans="1:7" s="39" customFormat="1" ht="35.1" customHeight="1">
      <c r="A67" s="985" t="s">
        <v>312</v>
      </c>
      <c r="B67" s="986"/>
      <c r="C67" s="987"/>
      <c r="D67" s="988"/>
      <c r="E67" s="988"/>
      <c r="F67" s="988"/>
      <c r="G67" s="989"/>
    </row>
    <row r="68" spans="1:7" s="39" customFormat="1" ht="35.1" customHeight="1">
      <c r="A68" s="36" t="s">
        <v>311</v>
      </c>
      <c r="B68" s="41" t="s">
        <v>358</v>
      </c>
      <c r="C68" s="84" t="str">
        <f>IF(Mapa!Q352="","",Mapa!Q352)</f>
        <v/>
      </c>
      <c r="D68" s="84">
        <f>Mapa!G352</f>
        <v>1</v>
      </c>
      <c r="E68" s="84" t="str">
        <f>Mapa!M352</f>
        <v/>
      </c>
      <c r="F68" s="84" t="str">
        <f>Mapa!P352</f>
        <v/>
      </c>
      <c r="G68" s="183" t="e">
        <f t="shared" ref="G68:G124" si="1">F68-C68</f>
        <v>#VALUE!</v>
      </c>
    </row>
    <row r="69" spans="1:7" s="39" customFormat="1" ht="35.1" customHeight="1">
      <c r="A69" s="52" t="s">
        <v>167</v>
      </c>
      <c r="B69" s="53" t="s">
        <v>886</v>
      </c>
      <c r="C69" s="44" t="str">
        <f>IF(Mapa!Q354="","",Mapa!Q354)</f>
        <v/>
      </c>
      <c r="D69" s="44">
        <f>Mapa!G354</f>
        <v>1</v>
      </c>
      <c r="E69" s="44" t="str">
        <f>Mapa!M354</f>
        <v/>
      </c>
      <c r="F69" s="44" t="str">
        <f>Mapa!P354</f>
        <v/>
      </c>
      <c r="G69" s="406" t="e">
        <f t="shared" si="1"/>
        <v>#VALUE!</v>
      </c>
    </row>
    <row r="70" spans="1:7" ht="35.1" customHeight="1">
      <c r="A70" s="52" t="s">
        <v>168</v>
      </c>
      <c r="B70" s="53" t="s">
        <v>887</v>
      </c>
      <c r="C70" s="44" t="str">
        <f>IF(Mapa!Q360="","",Mapa!Q360)</f>
        <v/>
      </c>
      <c r="D70" s="44">
        <f>Mapa!G360</f>
        <v>0</v>
      </c>
      <c r="E70" s="44" t="str">
        <f>Mapa!M360</f>
        <v/>
      </c>
      <c r="F70" s="44" t="str">
        <f>Mapa!P360</f>
        <v/>
      </c>
      <c r="G70" s="406" t="e">
        <f t="shared" si="1"/>
        <v>#VALUE!</v>
      </c>
    </row>
    <row r="71" spans="1:7" ht="35.1" customHeight="1">
      <c r="A71" s="87" t="s">
        <v>1115</v>
      </c>
      <c r="B71" s="53" t="s">
        <v>871</v>
      </c>
      <c r="C71" s="44" t="str">
        <f>IF(Mapa!Q370="","",Mapa!Q370)</f>
        <v/>
      </c>
      <c r="D71" s="44">
        <f>Mapa!G370</f>
        <v>2</v>
      </c>
      <c r="E71" s="44" t="str">
        <f>Mapa!M370</f>
        <v/>
      </c>
      <c r="F71" s="44" t="str">
        <f>Mapa!P370</f>
        <v/>
      </c>
      <c r="G71" s="406" t="e">
        <f>F71-C71</f>
        <v>#VALUE!</v>
      </c>
    </row>
    <row r="72" spans="1:7" ht="35.1" customHeight="1">
      <c r="A72" s="36" t="s">
        <v>313</v>
      </c>
      <c r="B72" s="41" t="s">
        <v>315</v>
      </c>
      <c r="C72" s="84" t="str">
        <f>IF(Mapa!Q375="","",Mapa!Q375)</f>
        <v/>
      </c>
      <c r="D72" s="84">
        <f>Mapa!G375</f>
        <v>1</v>
      </c>
      <c r="E72" s="84" t="str">
        <f>Mapa!M375</f>
        <v/>
      </c>
      <c r="F72" s="84" t="str">
        <f>Mapa!P375</f>
        <v/>
      </c>
      <c r="G72" s="183" t="e">
        <f t="shared" si="1"/>
        <v>#VALUE!</v>
      </c>
    </row>
    <row r="73" spans="1:7" s="39" customFormat="1" ht="35.1" customHeight="1">
      <c r="A73" s="51" t="s">
        <v>170</v>
      </c>
      <c r="B73" s="50" t="s">
        <v>108</v>
      </c>
      <c r="C73" s="44" t="str">
        <f>IF(Mapa!Q377="","",Mapa!Q377)</f>
        <v/>
      </c>
      <c r="D73" s="44">
        <f>Mapa!G377</f>
        <v>2</v>
      </c>
      <c r="E73" s="44" t="str">
        <f>Mapa!M377</f>
        <v/>
      </c>
      <c r="F73" s="44" t="str">
        <f>Mapa!P377</f>
        <v/>
      </c>
      <c r="G73" s="406" t="e">
        <f t="shared" si="1"/>
        <v>#VALUE!</v>
      </c>
    </row>
    <row r="74" spans="1:7" ht="35.1" customHeight="1">
      <c r="A74" s="52" t="s">
        <v>171</v>
      </c>
      <c r="B74" s="53" t="s">
        <v>111</v>
      </c>
      <c r="C74" s="44" t="str">
        <f>IF(Mapa!Q381="","",Mapa!Q381)</f>
        <v/>
      </c>
      <c r="D74" s="44">
        <f>Mapa!G381</f>
        <v>0</v>
      </c>
      <c r="E74" s="44" t="str">
        <f>Mapa!M381</f>
        <v/>
      </c>
      <c r="F74" s="44" t="str">
        <f>Mapa!P381</f>
        <v/>
      </c>
      <c r="G74" s="406" t="e">
        <f t="shared" si="1"/>
        <v>#VALUE!</v>
      </c>
    </row>
    <row r="75" spans="1:7" ht="35.1" customHeight="1">
      <c r="A75" s="36" t="s">
        <v>281</v>
      </c>
      <c r="B75" s="41" t="s">
        <v>113</v>
      </c>
      <c r="C75" s="84" t="str">
        <f>IF(Mapa!Q386="","",Mapa!Q386)</f>
        <v/>
      </c>
      <c r="D75" s="84">
        <f>Mapa!G386</f>
        <v>2</v>
      </c>
      <c r="E75" s="84" t="str">
        <f>Mapa!M386</f>
        <v/>
      </c>
      <c r="F75" s="84" t="str">
        <f>Mapa!P386</f>
        <v/>
      </c>
      <c r="G75" s="183" t="e">
        <f t="shared" si="1"/>
        <v>#VALUE!</v>
      </c>
    </row>
    <row r="76" spans="1:7" ht="35.1" customHeight="1">
      <c r="A76" s="54" t="s">
        <v>176</v>
      </c>
      <c r="B76" s="53" t="s">
        <v>1735</v>
      </c>
      <c r="C76" s="44" t="str">
        <f>IF(Mapa!Q388="","",Mapa!Q388)</f>
        <v/>
      </c>
      <c r="D76" s="44">
        <f>Mapa!G388</f>
        <v>2</v>
      </c>
      <c r="E76" s="44" t="str">
        <f>Mapa!M388</f>
        <v/>
      </c>
      <c r="F76" s="44" t="str">
        <f>Mapa!P388</f>
        <v/>
      </c>
      <c r="G76" s="406" t="e">
        <f t="shared" si="1"/>
        <v>#VALUE!</v>
      </c>
    </row>
    <row r="77" spans="1:7" ht="35.1" customHeight="1">
      <c r="A77" s="52" t="s">
        <v>178</v>
      </c>
      <c r="B77" s="53" t="s">
        <v>116</v>
      </c>
      <c r="C77" s="44" t="str">
        <f>IF(Mapa!Q398="","",Mapa!Q398)</f>
        <v/>
      </c>
      <c r="D77" s="44">
        <f>Mapa!G398</f>
        <v>1</v>
      </c>
      <c r="E77" s="44" t="str">
        <f>Mapa!M398</f>
        <v/>
      </c>
      <c r="F77" s="44" t="str">
        <f>Mapa!P398</f>
        <v/>
      </c>
      <c r="G77" s="406" t="e">
        <f t="shared" si="1"/>
        <v>#VALUE!</v>
      </c>
    </row>
    <row r="78" spans="1:7" ht="35.1" customHeight="1">
      <c r="A78" s="52" t="s">
        <v>180</v>
      </c>
      <c r="B78" s="53" t="s">
        <v>1227</v>
      </c>
      <c r="C78" s="44" t="str">
        <f>IF(Mapa!Q403="","",Mapa!Q403)</f>
        <v/>
      </c>
      <c r="D78" s="44">
        <f>Mapa!G403</f>
        <v>3</v>
      </c>
      <c r="E78" s="44" t="str">
        <f>Mapa!M403</f>
        <v/>
      </c>
      <c r="F78" s="44" t="str">
        <f>Mapa!P403</f>
        <v/>
      </c>
      <c r="G78" s="406" t="e">
        <f t="shared" si="1"/>
        <v>#VALUE!</v>
      </c>
    </row>
    <row r="79" spans="1:7" ht="35.1" customHeight="1">
      <c r="A79" s="36" t="s">
        <v>318</v>
      </c>
      <c r="B79" s="41" t="s">
        <v>322</v>
      </c>
      <c r="C79" s="84" t="str">
        <f>IF(Mapa!Q412="","",Mapa!Q412)</f>
        <v/>
      </c>
      <c r="D79" s="84">
        <f>Mapa!G412</f>
        <v>2</v>
      </c>
      <c r="E79" s="84" t="str">
        <f>Mapa!M412</f>
        <v/>
      </c>
      <c r="F79" s="84" t="str">
        <f>Mapa!P412</f>
        <v/>
      </c>
      <c r="G79" s="183" t="e">
        <f t="shared" si="1"/>
        <v>#VALUE!</v>
      </c>
    </row>
    <row r="80" spans="1:7" ht="35.1" customHeight="1">
      <c r="A80" s="56" t="s">
        <v>184</v>
      </c>
      <c r="B80" s="53" t="s">
        <v>1758</v>
      </c>
      <c r="C80" s="44" t="str">
        <f>IF(Mapa!Q414="","",Mapa!Q414)</f>
        <v/>
      </c>
      <c r="D80" s="44">
        <f>Mapa!G414</f>
        <v>4</v>
      </c>
      <c r="E80" s="44" t="str">
        <f>Mapa!M414</f>
        <v/>
      </c>
      <c r="F80" s="44" t="str">
        <f>Mapa!P414</f>
        <v/>
      </c>
      <c r="G80" s="406" t="e">
        <f t="shared" si="1"/>
        <v>#VALUE!</v>
      </c>
    </row>
    <row r="81" spans="1:7" ht="35.1" customHeight="1">
      <c r="A81" s="52" t="s">
        <v>187</v>
      </c>
      <c r="B81" s="53" t="s">
        <v>120</v>
      </c>
      <c r="C81" s="44" t="str">
        <f>IF(Mapa!Q418="","",Mapa!Q418)</f>
        <v/>
      </c>
      <c r="D81" s="44">
        <f>Mapa!G418</f>
        <v>0</v>
      </c>
      <c r="E81" s="44" t="str">
        <f>Mapa!M418</f>
        <v/>
      </c>
      <c r="F81" s="44" t="str">
        <f>Mapa!P418</f>
        <v/>
      </c>
      <c r="G81" s="406" t="e">
        <f t="shared" si="1"/>
        <v>#VALUE!</v>
      </c>
    </row>
    <row r="82" spans="1:7" ht="35.1" customHeight="1">
      <c r="A82" s="52" t="s">
        <v>319</v>
      </c>
      <c r="B82" s="53" t="s">
        <v>1736</v>
      </c>
      <c r="C82" s="44" t="str">
        <f>IF(Mapa!Q423="","",Mapa!Q423)</f>
        <v/>
      </c>
      <c r="D82" s="44">
        <f>Mapa!G423</f>
        <v>2</v>
      </c>
      <c r="E82" s="44" t="str">
        <f>Mapa!M423</f>
        <v/>
      </c>
      <c r="F82" s="44" t="str">
        <f>Mapa!P423</f>
        <v/>
      </c>
      <c r="G82" s="406" t="e">
        <f t="shared" si="1"/>
        <v>#VALUE!</v>
      </c>
    </row>
    <row r="83" spans="1:7" s="39" customFormat="1" ht="35.1" customHeight="1">
      <c r="A83" s="36" t="s">
        <v>321</v>
      </c>
      <c r="B83" s="41" t="s">
        <v>121</v>
      </c>
      <c r="C83" s="84" t="str">
        <f>IF(Mapa!Q429="","",Mapa!Q429)</f>
        <v/>
      </c>
      <c r="D83" s="84">
        <f>Mapa!G429</f>
        <v>3</v>
      </c>
      <c r="E83" s="84" t="str">
        <f>Mapa!M429</f>
        <v/>
      </c>
      <c r="F83" s="84" t="str">
        <f>Mapa!P429</f>
        <v/>
      </c>
      <c r="G83" s="183" t="e">
        <f t="shared" si="1"/>
        <v>#VALUE!</v>
      </c>
    </row>
    <row r="84" spans="1:7" s="39" customFormat="1" ht="35.1" customHeight="1">
      <c r="A84" s="52" t="s">
        <v>197</v>
      </c>
      <c r="B84" s="53" t="s">
        <v>1759</v>
      </c>
      <c r="C84" s="44" t="str">
        <f>IF(Mapa!Q431="","",Mapa!Q431)</f>
        <v/>
      </c>
      <c r="D84" s="44">
        <f>Mapa!G431</f>
        <v>3</v>
      </c>
      <c r="E84" s="44" t="str">
        <f>Mapa!M431</f>
        <v/>
      </c>
      <c r="F84" s="44" t="str">
        <f>Mapa!P431</f>
        <v/>
      </c>
      <c r="G84" s="406" t="e">
        <f t="shared" si="1"/>
        <v>#VALUE!</v>
      </c>
    </row>
    <row r="85" spans="1:7" ht="35.1" customHeight="1">
      <c r="A85" s="52" t="s">
        <v>199</v>
      </c>
      <c r="B85" s="53" t="s">
        <v>1737</v>
      </c>
      <c r="C85" s="44" t="str">
        <f>IF(Mapa!Q438="","",Mapa!Q438)</f>
        <v/>
      </c>
      <c r="D85" s="44">
        <f>Mapa!G438</f>
        <v>3</v>
      </c>
      <c r="E85" s="44" t="str">
        <f>Mapa!M438</f>
        <v/>
      </c>
      <c r="F85" s="44" t="str">
        <f>Mapa!P438</f>
        <v/>
      </c>
      <c r="G85" s="406" t="e">
        <f t="shared" si="1"/>
        <v>#VALUE!</v>
      </c>
    </row>
    <row r="86" spans="1:7" ht="35.1" customHeight="1">
      <c r="A86" s="52" t="s">
        <v>204</v>
      </c>
      <c r="B86" s="53" t="s">
        <v>941</v>
      </c>
      <c r="C86" s="44" t="str">
        <f>IF(Mapa!Q445="","",Mapa!Q445)</f>
        <v/>
      </c>
      <c r="D86" s="44">
        <f>Mapa!G445</f>
        <v>4</v>
      </c>
      <c r="E86" s="44" t="str">
        <f>Mapa!M445</f>
        <v/>
      </c>
      <c r="F86" s="44" t="str">
        <f>Mapa!P445</f>
        <v/>
      </c>
      <c r="G86" s="406" t="e">
        <f t="shared" si="1"/>
        <v>#VALUE!</v>
      </c>
    </row>
    <row r="87" spans="1:7" s="39" customFormat="1" ht="35.1" customHeight="1">
      <c r="A87" s="985" t="s">
        <v>942</v>
      </c>
      <c r="B87" s="986"/>
      <c r="C87" s="987"/>
      <c r="D87" s="988"/>
      <c r="E87" s="988"/>
      <c r="F87" s="988"/>
      <c r="G87" s="989"/>
    </row>
    <row r="88" spans="1:7" s="39" customFormat="1" ht="35.1" customHeight="1">
      <c r="A88" s="36" t="s">
        <v>210</v>
      </c>
      <c r="B88" s="41" t="s">
        <v>378</v>
      </c>
      <c r="C88" s="84" t="str">
        <f>IF(Mapa!Q452="","",Mapa!Q452)</f>
        <v/>
      </c>
      <c r="D88" s="84">
        <f>Mapa!G452</f>
        <v>0</v>
      </c>
      <c r="E88" s="84" t="str">
        <f>Mapa!M452</f>
        <v/>
      </c>
      <c r="F88" s="84" t="str">
        <f>Mapa!P452</f>
        <v/>
      </c>
      <c r="G88" s="183" t="e">
        <f t="shared" si="1"/>
        <v>#VALUE!</v>
      </c>
    </row>
    <row r="89" spans="1:7" s="39" customFormat="1" ht="35.1" customHeight="1">
      <c r="A89" s="52" t="s">
        <v>212</v>
      </c>
      <c r="B89" s="53" t="s">
        <v>1738</v>
      </c>
      <c r="C89" s="44" t="str">
        <f>IF(Mapa!Q454="","",Mapa!Q454)</f>
        <v/>
      </c>
      <c r="D89" s="44">
        <f>Mapa!G454</f>
        <v>0</v>
      </c>
      <c r="E89" s="44" t="str">
        <f>Mapa!M454</f>
        <v/>
      </c>
      <c r="F89" s="44" t="str">
        <f>Mapa!P454</f>
        <v/>
      </c>
      <c r="G89" s="406" t="e">
        <f t="shared" si="1"/>
        <v>#VALUE!</v>
      </c>
    </row>
    <row r="90" spans="1:7" ht="35.1" customHeight="1">
      <c r="A90" s="52" t="s">
        <v>213</v>
      </c>
      <c r="B90" s="53" t="s">
        <v>379</v>
      </c>
      <c r="C90" s="44" t="str">
        <f>IF(Mapa!Q460="","",Mapa!Q460)</f>
        <v/>
      </c>
      <c r="D90" s="44">
        <f>Mapa!G460</f>
        <v>0</v>
      </c>
      <c r="E90" s="44" t="str">
        <f>Mapa!M460</f>
        <v/>
      </c>
      <c r="F90" s="44" t="str">
        <f>Mapa!P460</f>
        <v/>
      </c>
      <c r="G90" s="406" t="e">
        <f t="shared" si="1"/>
        <v>#VALUE!</v>
      </c>
    </row>
    <row r="91" spans="1:7" ht="35.1" customHeight="1">
      <c r="A91" s="52" t="s">
        <v>215</v>
      </c>
      <c r="B91" s="50" t="s">
        <v>658</v>
      </c>
      <c r="C91" s="44" t="str">
        <f>IF(Mapa!Q466="","",Mapa!Q466)</f>
        <v/>
      </c>
      <c r="D91" s="44">
        <f>Mapa!G466</f>
        <v>0</v>
      </c>
      <c r="E91" s="44" t="str">
        <f>Mapa!M466</f>
        <v/>
      </c>
      <c r="F91" s="44" t="str">
        <f>Mapa!P466</f>
        <v/>
      </c>
      <c r="G91" s="406" t="e">
        <f t="shared" si="1"/>
        <v>#VALUE!</v>
      </c>
    </row>
    <row r="92" spans="1:7" ht="35.1" customHeight="1">
      <c r="A92" s="57" t="s">
        <v>936</v>
      </c>
      <c r="B92" s="58" t="s">
        <v>380</v>
      </c>
      <c r="C92" s="44" t="str">
        <f>IF(Mapa!Q472="","",Mapa!Q472)</f>
        <v/>
      </c>
      <c r="D92" s="44">
        <f>Mapa!G472</f>
        <v>0</v>
      </c>
      <c r="E92" s="44" t="str">
        <f>Mapa!M472</f>
        <v/>
      </c>
      <c r="F92" s="44" t="str">
        <f>Mapa!P472</f>
        <v/>
      </c>
      <c r="G92" s="406" t="e">
        <f t="shared" si="1"/>
        <v>#VALUE!</v>
      </c>
    </row>
    <row r="93" spans="1:7" ht="35.1" customHeight="1">
      <c r="A93" s="36" t="s">
        <v>285</v>
      </c>
      <c r="B93" s="41" t="s">
        <v>1131</v>
      </c>
      <c r="C93" s="84" t="str">
        <f>IF(Mapa!Q477="","",Mapa!Q477)</f>
        <v/>
      </c>
      <c r="D93" s="84">
        <f>Mapa!G477</f>
        <v>2</v>
      </c>
      <c r="E93" s="84" t="str">
        <f>Mapa!M477</f>
        <v/>
      </c>
      <c r="F93" s="84" t="str">
        <f>Mapa!P477</f>
        <v/>
      </c>
      <c r="G93" s="183" t="e">
        <f t="shared" si="1"/>
        <v>#VALUE!</v>
      </c>
    </row>
    <row r="94" spans="1:7" ht="35.1" customHeight="1">
      <c r="A94" s="52" t="s">
        <v>218</v>
      </c>
      <c r="B94" s="59" t="s">
        <v>1230</v>
      </c>
      <c r="C94" s="44" t="str">
        <f>IF(Mapa!Q479="","",Mapa!Q479)</f>
        <v/>
      </c>
      <c r="D94" s="44">
        <f>Mapa!G479</f>
        <v>1</v>
      </c>
      <c r="E94" s="44" t="str">
        <f>Mapa!M479</f>
        <v/>
      </c>
      <c r="F94" s="44" t="str">
        <f>Mapa!P479</f>
        <v/>
      </c>
      <c r="G94" s="406" t="e">
        <f t="shared" si="1"/>
        <v>#VALUE!</v>
      </c>
    </row>
    <row r="95" spans="1:7" ht="35.1" customHeight="1">
      <c r="A95" s="52" t="s">
        <v>219</v>
      </c>
      <c r="B95" s="53" t="s">
        <v>1739</v>
      </c>
      <c r="C95" s="44" t="str">
        <f>IF(Mapa!Q483="","",Mapa!Q483)</f>
        <v/>
      </c>
      <c r="D95" s="44">
        <f>Mapa!G483</f>
        <v>1</v>
      </c>
      <c r="E95" s="44" t="str">
        <f>Mapa!M483</f>
        <v/>
      </c>
      <c r="F95" s="44" t="str">
        <f>Mapa!P483</f>
        <v/>
      </c>
      <c r="G95" s="406" t="e">
        <f t="shared" si="1"/>
        <v>#VALUE!</v>
      </c>
    </row>
    <row r="96" spans="1:7" ht="35.1" customHeight="1">
      <c r="A96" s="52" t="s">
        <v>220</v>
      </c>
      <c r="B96" s="53" t="s">
        <v>381</v>
      </c>
      <c r="C96" s="44" t="str">
        <f>IF(Mapa!Q488="","",Mapa!Q488)</f>
        <v/>
      </c>
      <c r="D96" s="44">
        <f>Mapa!G488</f>
        <v>4</v>
      </c>
      <c r="E96" s="44" t="str">
        <f>Mapa!M488</f>
        <v/>
      </c>
      <c r="F96" s="44" t="str">
        <f>Mapa!P488</f>
        <v/>
      </c>
      <c r="G96" s="406" t="e">
        <f t="shared" si="1"/>
        <v>#VALUE!</v>
      </c>
    </row>
    <row r="97" spans="1:7" ht="35.1" customHeight="1">
      <c r="A97" s="36" t="s">
        <v>672</v>
      </c>
      <c r="B97" s="41" t="s">
        <v>373</v>
      </c>
      <c r="C97" s="84" t="str">
        <f>IF(Mapa!Q492="","",Mapa!Q492)</f>
        <v/>
      </c>
      <c r="D97" s="84">
        <f>Mapa!G492</f>
        <v>2</v>
      </c>
      <c r="E97" s="84" t="str">
        <f>Mapa!M492</f>
        <v/>
      </c>
      <c r="F97" s="84" t="str">
        <f>Mapa!P492</f>
        <v/>
      </c>
      <c r="G97" s="183" t="e">
        <f t="shared" si="1"/>
        <v>#VALUE!</v>
      </c>
    </row>
    <row r="98" spans="1:7" ht="35.1" customHeight="1">
      <c r="A98" s="60" t="s">
        <v>223</v>
      </c>
      <c r="B98" s="53" t="s">
        <v>1740</v>
      </c>
      <c r="C98" s="44" t="str">
        <f>IF(Mapa!Q494="","",Mapa!Q494)</f>
        <v/>
      </c>
      <c r="D98" s="44">
        <f>Mapa!G494</f>
        <v>2</v>
      </c>
      <c r="E98" s="44" t="str">
        <f>Mapa!M494</f>
        <v/>
      </c>
      <c r="F98" s="44" t="str">
        <f>Mapa!P494</f>
        <v/>
      </c>
      <c r="G98" s="406" t="e">
        <f t="shared" si="1"/>
        <v>#VALUE!</v>
      </c>
    </row>
    <row r="99" spans="1:7" ht="35.1" customHeight="1">
      <c r="A99" s="61" t="s">
        <v>227</v>
      </c>
      <c r="B99" s="53" t="s">
        <v>1741</v>
      </c>
      <c r="C99" s="44" t="str">
        <f>IF(Mapa!Q499="","",Mapa!Q499)</f>
        <v/>
      </c>
      <c r="D99" s="44">
        <f>Mapa!G499</f>
        <v>2</v>
      </c>
      <c r="E99" s="44" t="str">
        <f>Mapa!M499</f>
        <v/>
      </c>
      <c r="F99" s="44" t="str">
        <f>Mapa!P499</f>
        <v/>
      </c>
      <c r="G99" s="406" t="e">
        <f t="shared" si="1"/>
        <v>#VALUE!</v>
      </c>
    </row>
    <row r="100" spans="1:7" ht="35.1" customHeight="1">
      <c r="A100" s="60" t="s">
        <v>382</v>
      </c>
      <c r="B100" s="53" t="s">
        <v>1742</v>
      </c>
      <c r="C100" s="44" t="str">
        <f>IF(Mapa!Q503="","",Mapa!Q503)</f>
        <v/>
      </c>
      <c r="D100" s="44">
        <f>Mapa!G503</f>
        <v>1</v>
      </c>
      <c r="E100" s="44" t="str">
        <f>Mapa!M503</f>
        <v/>
      </c>
      <c r="F100" s="44" t="str">
        <f>Mapa!P503</f>
        <v/>
      </c>
      <c r="G100" s="406" t="e">
        <f t="shared" si="1"/>
        <v>#VALUE!</v>
      </c>
    </row>
    <row r="101" spans="1:7" ht="35.1" customHeight="1">
      <c r="A101" s="36" t="s">
        <v>383</v>
      </c>
      <c r="B101" s="41" t="s">
        <v>124</v>
      </c>
      <c r="C101" s="84" t="str">
        <f>IF(Mapa!Q510="","",Mapa!Q510)</f>
        <v/>
      </c>
      <c r="D101" s="84">
        <f>Mapa!G510</f>
        <v>2</v>
      </c>
      <c r="E101" s="84" t="str">
        <f>Mapa!M510</f>
        <v/>
      </c>
      <c r="F101" s="84" t="str">
        <f>Mapa!P510</f>
        <v/>
      </c>
      <c r="G101" s="183" t="e">
        <f t="shared" si="1"/>
        <v>#VALUE!</v>
      </c>
    </row>
    <row r="102" spans="1:7" ht="35.1" customHeight="1">
      <c r="A102" s="52" t="s">
        <v>384</v>
      </c>
      <c r="B102" s="62" t="s">
        <v>1743</v>
      </c>
      <c r="C102" s="44" t="s">
        <v>1815</v>
      </c>
      <c r="D102" s="44">
        <f>Mapa!G512</f>
        <v>1</v>
      </c>
      <c r="E102" s="44" t="str">
        <f>Mapa!M512</f>
        <v/>
      </c>
      <c r="F102" s="44" t="str">
        <f>Mapa!P512</f>
        <v/>
      </c>
      <c r="G102" s="406" t="e">
        <f t="shared" si="1"/>
        <v>#VALUE!</v>
      </c>
    </row>
    <row r="103" spans="1:7" ht="35.1" customHeight="1">
      <c r="A103" s="52" t="s">
        <v>385</v>
      </c>
      <c r="B103" s="53" t="s">
        <v>872</v>
      </c>
      <c r="C103" s="44" t="str">
        <f>IF(Mapa!Q521="","",Mapa!Q521)</f>
        <v/>
      </c>
      <c r="D103" s="44">
        <f>Mapa!G521</f>
        <v>3</v>
      </c>
      <c r="E103" s="44" t="str">
        <f>Mapa!M521</f>
        <v/>
      </c>
      <c r="F103" s="44" t="str">
        <f>Mapa!P521</f>
        <v/>
      </c>
      <c r="G103" s="406" t="e">
        <f t="shared" si="1"/>
        <v>#VALUE!</v>
      </c>
    </row>
    <row r="104" spans="1:7" ht="35.1" customHeight="1">
      <c r="A104" s="52" t="s">
        <v>386</v>
      </c>
      <c r="B104" s="53" t="s">
        <v>1744</v>
      </c>
      <c r="C104" s="44" t="str">
        <f>IF(Mapa!Q528="","",Mapa!Q528)</f>
        <v/>
      </c>
      <c r="D104" s="44">
        <f>Mapa!G528</f>
        <v>0</v>
      </c>
      <c r="E104" s="44" t="str">
        <f>Mapa!M528</f>
        <v/>
      </c>
      <c r="F104" s="44" t="str">
        <f>Mapa!P528</f>
        <v/>
      </c>
      <c r="G104" s="406" t="e">
        <f t="shared" si="1"/>
        <v>#VALUE!</v>
      </c>
    </row>
    <row r="105" spans="1:7" ht="35.1" customHeight="1">
      <c r="A105" s="52" t="s">
        <v>678</v>
      </c>
      <c r="B105" s="53" t="s">
        <v>1745</v>
      </c>
      <c r="C105" s="44" t="str">
        <f>IF(Mapa!Q535="","",Mapa!Q535)</f>
        <v/>
      </c>
      <c r="D105" s="44">
        <f>Mapa!G535</f>
        <v>3</v>
      </c>
      <c r="E105" s="44" t="str">
        <f>Mapa!M535</f>
        <v/>
      </c>
      <c r="F105" s="44" t="str">
        <f>Mapa!P535</f>
        <v/>
      </c>
      <c r="G105" s="406" t="e">
        <f t="shared" si="1"/>
        <v>#VALUE!</v>
      </c>
    </row>
    <row r="106" spans="1:7" ht="35.1" customHeight="1">
      <c r="A106" s="36" t="s">
        <v>387</v>
      </c>
      <c r="B106" s="41" t="s">
        <v>1089</v>
      </c>
      <c r="C106" s="84" t="s">
        <v>1815</v>
      </c>
      <c r="D106" s="84">
        <f>Mapa!G542</f>
        <v>3</v>
      </c>
      <c r="E106" s="84" t="str">
        <f>Mapa!M542</f>
        <v/>
      </c>
      <c r="F106" s="84">
        <f>Mapa!P542</f>
        <v>0</v>
      </c>
      <c r="G106" s="183" t="e">
        <f t="shared" si="1"/>
        <v>#VALUE!</v>
      </c>
    </row>
    <row r="107" spans="1:7" ht="35.1" customHeight="1">
      <c r="A107" s="52" t="s">
        <v>388</v>
      </c>
      <c r="B107" s="53" t="s">
        <v>1090</v>
      </c>
      <c r="C107" s="44" t="s">
        <v>1815</v>
      </c>
      <c r="D107" s="44">
        <f>Mapa!G544</f>
        <v>3</v>
      </c>
      <c r="E107" s="44" t="str">
        <f>Mapa!M544</f>
        <v/>
      </c>
      <c r="F107" s="44">
        <f>Mapa!P544</f>
        <v>0</v>
      </c>
      <c r="G107" s="406" t="e">
        <f t="shared" si="1"/>
        <v>#VALUE!</v>
      </c>
    </row>
    <row r="108" spans="1:7" ht="35.1" customHeight="1">
      <c r="A108" s="52" t="s">
        <v>389</v>
      </c>
      <c r="B108" s="53" t="s">
        <v>1746</v>
      </c>
      <c r="C108" s="44" t="s">
        <v>1815</v>
      </c>
      <c r="D108" s="44">
        <f>Mapa!G554</f>
        <v>3</v>
      </c>
      <c r="E108" s="44" t="str">
        <f>Mapa!M554</f>
        <v/>
      </c>
      <c r="F108" s="44" t="str">
        <f>Mapa!P554</f>
        <v/>
      </c>
      <c r="G108" s="406" t="e">
        <f t="shared" si="1"/>
        <v>#VALUE!</v>
      </c>
    </row>
    <row r="109" spans="1:7" ht="35.1" customHeight="1">
      <c r="A109" s="52" t="s">
        <v>390</v>
      </c>
      <c r="B109" s="53" t="s">
        <v>1747</v>
      </c>
      <c r="C109" s="44" t="s">
        <v>1815</v>
      </c>
      <c r="D109" s="44">
        <f>Mapa!G562</f>
        <v>3</v>
      </c>
      <c r="E109" s="44" t="str">
        <f>Mapa!M562</f>
        <v/>
      </c>
      <c r="F109" s="44" t="str">
        <f>Mapa!P562</f>
        <v/>
      </c>
      <c r="G109" s="406" t="e">
        <f t="shared" si="1"/>
        <v>#VALUE!</v>
      </c>
    </row>
    <row r="110" spans="1:7" ht="35.1" customHeight="1">
      <c r="A110" s="52" t="s">
        <v>391</v>
      </c>
      <c r="B110" s="53" t="s">
        <v>1748</v>
      </c>
      <c r="C110" s="44" t="s">
        <v>1815</v>
      </c>
      <c r="D110" s="44">
        <f>Mapa!G571</f>
        <v>4</v>
      </c>
      <c r="E110" s="44" t="str">
        <f>Mapa!M571</f>
        <v/>
      </c>
      <c r="F110" s="44" t="str">
        <f>Mapa!P571</f>
        <v/>
      </c>
      <c r="G110" s="406" t="e">
        <f t="shared" si="1"/>
        <v>#VALUE!</v>
      </c>
    </row>
    <row r="111" spans="1:7" ht="35.1" customHeight="1">
      <c r="A111" s="36" t="s">
        <v>327</v>
      </c>
      <c r="B111" s="41" t="s">
        <v>1106</v>
      </c>
      <c r="C111" s="84" t="s">
        <v>1815</v>
      </c>
      <c r="D111" s="84">
        <f>Mapa!G577</f>
        <v>1</v>
      </c>
      <c r="E111" s="84" t="str">
        <f>Mapa!M577</f>
        <v/>
      </c>
      <c r="F111" s="84" t="str">
        <f>Mapa!P577</f>
        <v/>
      </c>
      <c r="G111" s="183" t="e">
        <f t="shared" si="1"/>
        <v>#VALUE!</v>
      </c>
    </row>
    <row r="112" spans="1:7" ht="35.1" customHeight="1">
      <c r="A112" s="52" t="s">
        <v>364</v>
      </c>
      <c r="B112" s="53" t="s">
        <v>1749</v>
      </c>
      <c r="C112" s="44" t="s">
        <v>1815</v>
      </c>
      <c r="D112" s="44">
        <f>Mapa!G579</f>
        <v>1</v>
      </c>
      <c r="E112" s="44" t="str">
        <f>Mapa!M579</f>
        <v/>
      </c>
      <c r="F112" s="44" t="str">
        <f>Mapa!P579</f>
        <v/>
      </c>
      <c r="G112" s="406" t="e">
        <f t="shared" si="1"/>
        <v>#VALUE!</v>
      </c>
    </row>
    <row r="113" spans="1:7" ht="35.1" customHeight="1">
      <c r="A113" s="63" t="s">
        <v>328</v>
      </c>
      <c r="B113" s="53" t="s">
        <v>1750</v>
      </c>
      <c r="C113" s="44" t="s">
        <v>1815</v>
      </c>
      <c r="D113" s="44">
        <f>Mapa!G592</f>
        <v>1</v>
      </c>
      <c r="E113" s="44" t="str">
        <f>Mapa!M592</f>
        <v/>
      </c>
      <c r="F113" s="44" t="str">
        <f>Mapa!P592</f>
        <v/>
      </c>
      <c r="G113" s="406" t="e">
        <f t="shared" si="1"/>
        <v>#VALUE!</v>
      </c>
    </row>
    <row r="114" spans="1:7" ht="35.1" customHeight="1">
      <c r="A114" s="63" t="s">
        <v>365</v>
      </c>
      <c r="B114" s="53" t="s">
        <v>1751</v>
      </c>
      <c r="C114" s="44" t="s">
        <v>1815</v>
      </c>
      <c r="D114" s="44">
        <f>Mapa!G598</f>
        <v>0</v>
      </c>
      <c r="E114" s="44" t="str">
        <f>Mapa!M598</f>
        <v/>
      </c>
      <c r="F114" s="44" t="str">
        <f>Mapa!P598</f>
        <v/>
      </c>
      <c r="G114" s="406" t="e">
        <f t="shared" si="1"/>
        <v>#VALUE!</v>
      </c>
    </row>
    <row r="115" spans="1:7" ht="35.1" customHeight="1">
      <c r="A115" s="64" t="s">
        <v>361</v>
      </c>
      <c r="B115" s="53" t="s">
        <v>1752</v>
      </c>
      <c r="C115" s="44" t="s">
        <v>1815</v>
      </c>
      <c r="D115" s="44">
        <f>Mapa!G607</f>
        <v>2</v>
      </c>
      <c r="E115" s="44" t="str">
        <f>Mapa!M607</f>
        <v/>
      </c>
      <c r="F115" s="44" t="str">
        <f>Mapa!P607</f>
        <v/>
      </c>
      <c r="G115" s="406" t="e">
        <f t="shared" si="1"/>
        <v>#VALUE!</v>
      </c>
    </row>
    <row r="116" spans="1:7" ht="35.1" customHeight="1">
      <c r="A116" s="985" t="s">
        <v>1071</v>
      </c>
      <c r="B116" s="986"/>
      <c r="C116" s="987"/>
      <c r="D116" s="988"/>
      <c r="E116" s="988"/>
      <c r="F116" s="988"/>
      <c r="G116" s="989"/>
    </row>
    <row r="117" spans="1:7" ht="35.1" customHeight="1">
      <c r="A117" s="36" t="s">
        <v>360</v>
      </c>
      <c r="B117" s="41" t="s">
        <v>1760</v>
      </c>
      <c r="C117" s="84" t="str">
        <f>IF(Mapa!Q616="","",Mapa!Q616)</f>
        <v/>
      </c>
      <c r="D117" s="84">
        <f>Mapa!G616</f>
        <v>2</v>
      </c>
      <c r="E117" s="84" t="str">
        <f>Mapa!M616</f>
        <v/>
      </c>
      <c r="F117" s="84" t="str">
        <f>Mapa!P616</f>
        <v/>
      </c>
      <c r="G117" s="183" t="e">
        <f t="shared" si="1"/>
        <v>#VALUE!</v>
      </c>
    </row>
    <row r="118" spans="1:7" ht="35.1" customHeight="1">
      <c r="A118" s="51" t="s">
        <v>362</v>
      </c>
      <c r="B118" s="53" t="s">
        <v>177</v>
      </c>
      <c r="C118" s="44" t="str">
        <f>IF(Mapa!Q618="","",Mapa!Q618)</f>
        <v/>
      </c>
      <c r="D118" s="44">
        <f>Mapa!G618</f>
        <v>2</v>
      </c>
      <c r="E118" s="44" t="str">
        <f>Mapa!M618</f>
        <v/>
      </c>
      <c r="F118" s="44" t="str">
        <f>Mapa!P618</f>
        <v/>
      </c>
      <c r="G118" s="406" t="e">
        <f t="shared" si="1"/>
        <v>#VALUE!</v>
      </c>
    </row>
    <row r="119" spans="1:7" ht="35.1" customHeight="1">
      <c r="A119" s="52" t="s">
        <v>363</v>
      </c>
      <c r="B119" s="53" t="s">
        <v>179</v>
      </c>
      <c r="C119" s="44" t="str">
        <f>IF(Mapa!Q624="","",Mapa!Q624)</f>
        <v/>
      </c>
      <c r="D119" s="44">
        <f>Mapa!G624</f>
        <v>3</v>
      </c>
      <c r="E119" s="44" t="str">
        <f>Mapa!M624</f>
        <v/>
      </c>
      <c r="F119" s="44" t="str">
        <f>Mapa!P624</f>
        <v/>
      </c>
      <c r="G119" s="406" t="e">
        <f t="shared" si="1"/>
        <v>#VALUE!</v>
      </c>
    </row>
    <row r="120" spans="1:7" ht="35.1" customHeight="1">
      <c r="A120" s="51" t="s">
        <v>821</v>
      </c>
      <c r="B120" s="53" t="s">
        <v>181</v>
      </c>
      <c r="C120" s="44" t="str">
        <f>IF(Mapa!Q630="","",Mapa!Q630)</f>
        <v/>
      </c>
      <c r="D120" s="44">
        <f>Mapa!G630</f>
        <v>2</v>
      </c>
      <c r="E120" s="44" t="str">
        <f>Mapa!M630</f>
        <v/>
      </c>
      <c r="F120" s="44" t="str">
        <f>Mapa!P630</f>
        <v/>
      </c>
      <c r="G120" s="406" t="e">
        <f t="shared" si="1"/>
        <v>#VALUE!</v>
      </c>
    </row>
    <row r="121" spans="1:7" ht="35.1" customHeight="1">
      <c r="A121" s="52" t="s">
        <v>833</v>
      </c>
      <c r="B121" s="53" t="s">
        <v>182</v>
      </c>
      <c r="C121" s="44" t="str">
        <f>IF(Mapa!Q642="","",Mapa!Q642)</f>
        <v/>
      </c>
      <c r="D121" s="44">
        <f>Mapa!G642</f>
        <v>3</v>
      </c>
      <c r="E121" s="44" t="str">
        <f>Mapa!M642</f>
        <v/>
      </c>
      <c r="F121" s="44" t="str">
        <f>Mapa!P642</f>
        <v/>
      </c>
      <c r="G121" s="406" t="e">
        <f t="shared" si="1"/>
        <v>#VALUE!</v>
      </c>
    </row>
    <row r="122" spans="1:7" ht="35.1" customHeight="1">
      <c r="A122" s="38" t="s">
        <v>841</v>
      </c>
      <c r="B122" s="41" t="s">
        <v>183</v>
      </c>
      <c r="C122" s="84" t="str">
        <f>IF(Mapa!Q650="","",Mapa!Q650)</f>
        <v/>
      </c>
      <c r="D122" s="84">
        <f>Mapa!G650</f>
        <v>4</v>
      </c>
      <c r="E122" s="84" t="str">
        <f>Mapa!M650</f>
        <v/>
      </c>
      <c r="F122" s="84" t="str">
        <f>Mapa!P650</f>
        <v/>
      </c>
      <c r="G122" s="183" t="e">
        <f t="shared" si="1"/>
        <v>#VALUE!</v>
      </c>
    </row>
    <row r="123" spans="1:7" ht="35.1" customHeight="1">
      <c r="A123" s="51" t="s">
        <v>842</v>
      </c>
      <c r="B123" s="53" t="s">
        <v>1761</v>
      </c>
      <c r="C123" s="44" t="str">
        <f>IF(Mapa!Q652="","",Mapa!Q652)</f>
        <v/>
      </c>
      <c r="D123" s="44">
        <f>Mapa!G652</f>
        <v>4</v>
      </c>
      <c r="E123" s="44" t="str">
        <f>Mapa!M652</f>
        <v/>
      </c>
      <c r="F123" s="44" t="str">
        <f>Mapa!P652</f>
        <v/>
      </c>
      <c r="G123" s="406" t="e">
        <f t="shared" si="1"/>
        <v>#VALUE!</v>
      </c>
    </row>
    <row r="124" spans="1:7" ht="35.1" customHeight="1">
      <c r="A124" s="51" t="s">
        <v>851</v>
      </c>
      <c r="B124" s="53" t="s">
        <v>188</v>
      </c>
      <c r="C124" s="44" t="str">
        <f>IF(Mapa!Q661="","",Mapa!Q661)</f>
        <v/>
      </c>
      <c r="D124" s="44">
        <f>Mapa!G661</f>
        <v>4</v>
      </c>
      <c r="E124" s="44" t="str">
        <f>Mapa!M661</f>
        <v/>
      </c>
      <c r="F124" s="44" t="str">
        <f>Mapa!P661</f>
        <v/>
      </c>
      <c r="G124" s="406" t="e">
        <f t="shared" si="1"/>
        <v>#VALUE!</v>
      </c>
    </row>
    <row r="125" spans="1:7" ht="35.1" customHeight="1"/>
  </sheetData>
  <sheetProtection password="EBFE" sheet="1" objects="1" scenarios="1"/>
  <mergeCells count="20">
    <mergeCell ref="D1:F1"/>
    <mergeCell ref="A1:B2"/>
    <mergeCell ref="C1:C2"/>
    <mergeCell ref="G1:G2"/>
    <mergeCell ref="A87:B87"/>
    <mergeCell ref="A116:B116"/>
    <mergeCell ref="C67:G67"/>
    <mergeCell ref="A3:B3"/>
    <mergeCell ref="A8:B8"/>
    <mergeCell ref="A14:B14"/>
    <mergeCell ref="A33:B33"/>
    <mergeCell ref="A42:B42"/>
    <mergeCell ref="A67:B67"/>
    <mergeCell ref="C87:G87"/>
    <mergeCell ref="C116:G116"/>
    <mergeCell ref="C3:G3"/>
    <mergeCell ref="C8:G8"/>
    <mergeCell ref="C14:G14"/>
    <mergeCell ref="C33:G33"/>
    <mergeCell ref="C42:G42"/>
  </mergeCells>
  <phoneticPr fontId="35" type="noConversion"/>
  <conditionalFormatting sqref="G5:G6">
    <cfRule type="containsErrors" dxfId="66" priority="216" stopIfTrue="1">
      <formula>ISERROR(G5)</formula>
    </cfRule>
  </conditionalFormatting>
  <conditionalFormatting sqref="G7">
    <cfRule type="containsErrors" dxfId="65" priority="212" stopIfTrue="1">
      <formula>ISERROR(G7)</formula>
    </cfRule>
  </conditionalFormatting>
  <conditionalFormatting sqref="G12">
    <cfRule type="containsErrors" dxfId="64" priority="177" stopIfTrue="1">
      <formula>ISERROR(G12)</formula>
    </cfRule>
  </conditionalFormatting>
  <conditionalFormatting sqref="G10:G11">
    <cfRule type="containsErrors" dxfId="63" priority="179" stopIfTrue="1">
      <formula>ISERROR(G10)</formula>
    </cfRule>
  </conditionalFormatting>
  <conditionalFormatting sqref="G5:G7">
    <cfRule type="iconSet" priority="188">
      <iconSet iconSet="3Arrows" showValue="0">
        <cfvo type="percent" val="0"/>
        <cfvo type="num" val="0"/>
        <cfvo type="num" val="0" gte="0"/>
      </iconSet>
    </cfRule>
  </conditionalFormatting>
  <conditionalFormatting sqref="G13">
    <cfRule type="containsErrors" dxfId="62" priority="178" stopIfTrue="1">
      <formula>ISERROR(G13)</formula>
    </cfRule>
  </conditionalFormatting>
  <conditionalFormatting sqref="G10:G13">
    <cfRule type="iconSet" priority="176">
      <iconSet iconSet="3Arrows" showValue="0">
        <cfvo type="percent" val="0"/>
        <cfvo type="num" val="0"/>
        <cfvo type="num" val="0" gte="0"/>
      </iconSet>
    </cfRule>
  </conditionalFormatting>
  <conditionalFormatting sqref="G23 G28">
    <cfRule type="containsErrors" dxfId="61" priority="113" stopIfTrue="1">
      <formula>ISERROR(G23)</formula>
    </cfRule>
  </conditionalFormatting>
  <conditionalFormatting sqref="G16:G17 G21 G26:G27 G31:G32">
    <cfRule type="containsErrors" dxfId="60" priority="115" stopIfTrue="1">
      <formula>ISERROR(G16)</formula>
    </cfRule>
  </conditionalFormatting>
  <conditionalFormatting sqref="G19:G20 G24 G29">
    <cfRule type="containsErrors" dxfId="59" priority="114" stopIfTrue="1">
      <formula>ISERROR(G19)</formula>
    </cfRule>
  </conditionalFormatting>
  <conditionalFormatting sqref="G16:G17 G19:G21 G23:G24 G26:G29 G31:G32">
    <cfRule type="iconSet" priority="112">
      <iconSet iconSet="3Arrows" showValue="0">
        <cfvo type="percent" val="0"/>
        <cfvo type="num" val="0"/>
        <cfvo type="num" val="0" gte="0"/>
      </iconSet>
    </cfRule>
  </conditionalFormatting>
  <conditionalFormatting sqref="G37">
    <cfRule type="containsErrors" dxfId="58" priority="109" stopIfTrue="1">
      <formula>ISERROR(G37)</formula>
    </cfRule>
  </conditionalFormatting>
  <conditionalFormatting sqref="G35:G36 G40:G41">
    <cfRule type="containsErrors" dxfId="57" priority="111" stopIfTrue="1">
      <formula>ISERROR(G35)</formula>
    </cfRule>
  </conditionalFormatting>
  <conditionalFormatting sqref="G38">
    <cfRule type="containsErrors" dxfId="56" priority="110" stopIfTrue="1">
      <formula>ISERROR(G38)</formula>
    </cfRule>
  </conditionalFormatting>
  <conditionalFormatting sqref="G35:G38 G40:G41">
    <cfRule type="iconSet" priority="108">
      <iconSet iconSet="3Arrows" showValue="0">
        <cfvo type="percent" val="0"/>
        <cfvo type="num" val="0"/>
        <cfvo type="num" val="0" gte="0"/>
      </iconSet>
    </cfRule>
  </conditionalFormatting>
  <conditionalFormatting sqref="G46 G54 G62">
    <cfRule type="containsErrors" dxfId="55" priority="105" stopIfTrue="1">
      <formula>ISERROR(G46)</formula>
    </cfRule>
  </conditionalFormatting>
  <conditionalFormatting sqref="G44:G45 G52 G60 G49:G50 G57 G65:G66">
    <cfRule type="containsErrors" dxfId="54" priority="107" stopIfTrue="1">
      <formula>ISERROR(G44)</formula>
    </cfRule>
  </conditionalFormatting>
  <conditionalFormatting sqref="G51 G59 G47 G55:G56 G63">
    <cfRule type="containsErrors" dxfId="53" priority="106" stopIfTrue="1">
      <formula>ISERROR(G47)</formula>
    </cfRule>
  </conditionalFormatting>
  <conditionalFormatting sqref="G44:G47 G49:G52 G54:G57 G59:G60 G62:G63 G65:G66">
    <cfRule type="iconSet" priority="104">
      <iconSet iconSet="3Arrows" showValue="0">
        <cfvo type="percent" val="0"/>
        <cfvo type="num" val="0"/>
        <cfvo type="num" val="0" gte="0"/>
      </iconSet>
    </cfRule>
  </conditionalFormatting>
  <conditionalFormatting sqref="G80">
    <cfRule type="containsErrors" dxfId="52" priority="101" stopIfTrue="1">
      <formula>ISERROR(G80)</formula>
    </cfRule>
  </conditionalFormatting>
  <conditionalFormatting sqref="G69:G70 G78 G86 G76 G84">
    <cfRule type="containsErrors" dxfId="51" priority="103" stopIfTrue="1">
      <formula>ISERROR(G69)</formula>
    </cfRule>
  </conditionalFormatting>
  <conditionalFormatting sqref="G77 G85 G73:G74 G81:G82">
    <cfRule type="containsErrors" dxfId="50" priority="102" stopIfTrue="1">
      <formula>ISERROR(G73)</formula>
    </cfRule>
  </conditionalFormatting>
  <conditionalFormatting sqref="G69:G70 G73:G74 G76:G78 G80:G82 G84:G86">
    <cfRule type="iconSet" priority="100">
      <iconSet iconSet="3Arrows" showValue="0">
        <cfvo type="percent" val="0"/>
        <cfvo type="num" val="0"/>
        <cfvo type="num" val="0" gte="0"/>
      </iconSet>
    </cfRule>
  </conditionalFormatting>
  <conditionalFormatting sqref="G91 G109 G99">
    <cfRule type="containsErrors" dxfId="49" priority="97" stopIfTrue="1">
      <formula>ISERROR(G91)</formula>
    </cfRule>
  </conditionalFormatting>
  <conditionalFormatting sqref="G89:G90 G107:G108 G98 G115 G105 G94:G95 G112:G113 G102:G103">
    <cfRule type="containsErrors" dxfId="48" priority="99" stopIfTrue="1">
      <formula>ISERROR(G89)</formula>
    </cfRule>
  </conditionalFormatting>
  <conditionalFormatting sqref="G96 G114 G104 G92 G110 G100">
    <cfRule type="containsErrors" dxfId="47" priority="98" stopIfTrue="1">
      <formula>ISERROR(G92)</formula>
    </cfRule>
  </conditionalFormatting>
  <conditionalFormatting sqref="G89:G92 G94:G96 G98:G100 G102:G105 G107:G110 G112:G115">
    <cfRule type="iconSet" priority="96">
      <iconSet iconSet="3Arrows" showValue="0">
        <cfvo type="percent" val="0"/>
        <cfvo type="num" val="0"/>
        <cfvo type="num" val="0" gte="0"/>
      </iconSet>
    </cfRule>
  </conditionalFormatting>
  <conditionalFormatting sqref="G120">
    <cfRule type="containsErrors" dxfId="46" priority="93" stopIfTrue="1">
      <formula>ISERROR(G120)</formula>
    </cfRule>
  </conditionalFormatting>
  <conditionalFormatting sqref="G118:G119 G123:G124">
    <cfRule type="containsErrors" dxfId="45" priority="95" stopIfTrue="1">
      <formula>ISERROR(G118)</formula>
    </cfRule>
  </conditionalFormatting>
  <conditionalFormatting sqref="G121">
    <cfRule type="containsErrors" dxfId="44" priority="94" stopIfTrue="1">
      <formula>ISERROR(G121)</formula>
    </cfRule>
  </conditionalFormatting>
  <conditionalFormatting sqref="G118:G121 G123:G124">
    <cfRule type="iconSet" priority="92">
      <iconSet iconSet="3Arrows" showValue="0">
        <cfvo type="percent" val="0"/>
        <cfvo type="num" val="0"/>
        <cfvo type="num" val="0" gte="0"/>
      </iconSet>
    </cfRule>
  </conditionalFormatting>
  <conditionalFormatting sqref="G71">
    <cfRule type="containsErrors" dxfId="43" priority="88" stopIfTrue="1">
      <formula>ISERROR(G71)</formula>
    </cfRule>
  </conditionalFormatting>
  <conditionalFormatting sqref="G71">
    <cfRule type="iconSet" priority="87">
      <iconSet iconSet="3Arrows" showValue="0">
        <cfvo type="percent" val="0"/>
        <cfvo type="num" val="0"/>
        <cfvo type="num" val="0" gte="0"/>
      </iconSet>
    </cfRule>
  </conditionalFormatting>
  <conditionalFormatting sqref="G15">
    <cfRule type="containsErrors" dxfId="42" priority="56">
      <formula>ISERROR(G15)</formula>
    </cfRule>
  </conditionalFormatting>
  <conditionalFormatting sqref="G18">
    <cfRule type="containsErrors" dxfId="41" priority="54">
      <formula>ISERROR(G18)</formula>
    </cfRule>
  </conditionalFormatting>
  <conditionalFormatting sqref="G22">
    <cfRule type="containsErrors" dxfId="40" priority="52">
      <formula>ISERROR(G22)</formula>
    </cfRule>
  </conditionalFormatting>
  <conditionalFormatting sqref="G25">
    <cfRule type="containsErrors" dxfId="39" priority="50">
      <formula>ISERROR(G25)</formula>
    </cfRule>
  </conditionalFormatting>
  <conditionalFormatting sqref="G30">
    <cfRule type="containsErrors" dxfId="38" priority="48">
      <formula>ISERROR(G30)</formula>
    </cfRule>
  </conditionalFormatting>
  <conditionalFormatting sqref="G34">
    <cfRule type="containsErrors" dxfId="37" priority="46">
      <formula>ISERROR(G34)</formula>
    </cfRule>
  </conditionalFormatting>
  <conditionalFormatting sqref="G39">
    <cfRule type="containsErrors" dxfId="36" priority="44">
      <formula>ISERROR(G39)</formula>
    </cfRule>
  </conditionalFormatting>
  <conditionalFormatting sqref="G43">
    <cfRule type="containsErrors" dxfId="35" priority="42">
      <formula>ISERROR(G43)</formula>
    </cfRule>
  </conditionalFormatting>
  <conditionalFormatting sqref="G48">
    <cfRule type="containsErrors" dxfId="34" priority="40">
      <formula>ISERROR(G48)</formula>
    </cfRule>
  </conditionalFormatting>
  <conditionalFormatting sqref="G53">
    <cfRule type="containsErrors" dxfId="33" priority="38">
      <formula>ISERROR(G53)</formula>
    </cfRule>
  </conditionalFormatting>
  <conditionalFormatting sqref="G58">
    <cfRule type="containsErrors" dxfId="32" priority="36">
      <formula>ISERROR(G58)</formula>
    </cfRule>
  </conditionalFormatting>
  <conditionalFormatting sqref="G61">
    <cfRule type="containsErrors" dxfId="31" priority="34">
      <formula>ISERROR(G61)</formula>
    </cfRule>
  </conditionalFormatting>
  <conditionalFormatting sqref="G64">
    <cfRule type="containsErrors" dxfId="30" priority="32">
      <formula>ISERROR(G64)</formula>
    </cfRule>
  </conditionalFormatting>
  <conditionalFormatting sqref="G68">
    <cfRule type="containsErrors" dxfId="29" priority="30">
      <formula>ISERROR(G68)</formula>
    </cfRule>
  </conditionalFormatting>
  <conditionalFormatting sqref="G72">
    <cfRule type="containsErrors" dxfId="28" priority="28">
      <formula>ISERROR(G72)</formula>
    </cfRule>
  </conditionalFormatting>
  <conditionalFormatting sqref="G75">
    <cfRule type="containsErrors" dxfId="27" priority="26">
      <formula>ISERROR(G75)</formula>
    </cfRule>
  </conditionalFormatting>
  <conditionalFormatting sqref="G79">
    <cfRule type="containsErrors" dxfId="26" priority="24">
      <formula>ISERROR(G79)</formula>
    </cfRule>
  </conditionalFormatting>
  <conditionalFormatting sqref="G83">
    <cfRule type="containsErrors" dxfId="25" priority="22">
      <formula>ISERROR(G83)</formula>
    </cfRule>
  </conditionalFormatting>
  <conditionalFormatting sqref="G88">
    <cfRule type="containsErrors" dxfId="24" priority="20">
      <formula>ISERROR(G88)</formula>
    </cfRule>
  </conditionalFormatting>
  <conditionalFormatting sqref="G93">
    <cfRule type="containsErrors" dxfId="23" priority="18">
      <formula>ISERROR(G93)</formula>
    </cfRule>
  </conditionalFormatting>
  <conditionalFormatting sqref="G97">
    <cfRule type="containsErrors" dxfId="22" priority="16">
      <formula>ISERROR(G97)</formula>
    </cfRule>
  </conditionalFormatting>
  <conditionalFormatting sqref="G101">
    <cfRule type="containsErrors" dxfId="21" priority="14">
      <formula>ISERROR(G101)</formula>
    </cfRule>
  </conditionalFormatting>
  <conditionalFormatting sqref="G106">
    <cfRule type="containsErrors" dxfId="20" priority="12">
      <formula>ISERROR(G106)</formula>
    </cfRule>
  </conditionalFormatting>
  <conditionalFormatting sqref="G111">
    <cfRule type="containsErrors" dxfId="19" priority="10">
      <formula>ISERROR(G111)</formula>
    </cfRule>
  </conditionalFormatting>
  <conditionalFormatting sqref="G117">
    <cfRule type="containsErrors" dxfId="18" priority="8">
      <formula>ISERROR(G117)</formula>
    </cfRule>
  </conditionalFormatting>
  <conditionalFormatting sqref="G122">
    <cfRule type="containsErrors" dxfId="17" priority="6">
      <formula>ISERROR(G122)</formula>
    </cfRule>
  </conditionalFormatting>
  <conditionalFormatting sqref="G4">
    <cfRule type="containsErrors" dxfId="16" priority="4">
      <formula>ISERROR(G4)</formula>
    </cfRule>
  </conditionalFormatting>
  <conditionalFormatting sqref="G7">
    <cfRule type="containsErrors" dxfId="15" priority="3" stopIfTrue="1">
      <formula>ISERROR(G7)</formula>
    </cfRule>
  </conditionalFormatting>
  <conditionalFormatting sqref="G9">
    <cfRule type="containsErrors" dxfId="14" priority="1">
      <formula>ISERROR(G9)</formula>
    </cfRule>
  </conditionalFormatting>
  <pageMargins left="0.511811024" right="0.511811024" top="0.78740157499999996" bottom="0.78740157499999996" header="0.31496062000000002" footer="0.31496062000000002"/>
  <pageSetup paperSize="9" orientation="portrait" horizontalDpi="4294967293" verticalDpi="4294967293" r:id="rId1"/>
  <ignoredErrors>
    <ignoredError sqref="G71:G82 G83:G124 G7:G9 G10:G70 G4:G6" evalError="1"/>
  </ignoredErrors>
  <extLst>
    <ext xmlns:x14="http://schemas.microsoft.com/office/spreadsheetml/2009/9/main" uri="{78C0D931-6437-407d-A8EE-F0AAD7539E65}">
      <x14:conditionalFormattings>
        <x14:conditionalFormatting xmlns:xm="http://schemas.microsoft.com/office/excel/2006/main">
          <x14:cfRule type="iconSet" priority="82" id="{88EB44BF-77AC-4E2E-A4F1-1B10913905AF}">
            <x14:iconSet showValue="0" custom="1">
              <x14:cfvo type="percent">
                <xm:f>0</xm:f>
              </x14:cfvo>
              <x14:cfvo type="num">
                <xm:f>0</xm:f>
              </x14:cfvo>
              <x14:cfvo type="num" gte="0">
                <xm:f>0</xm:f>
              </x14:cfvo>
              <x14:cfIcon iconSet="3Arrows" iconId="0"/>
              <x14:cfIcon iconSet="3Arrows" iconId="1"/>
              <x14:cfIcon iconSet="3Arrows" iconId="2"/>
            </x14:iconSet>
          </x14:cfRule>
          <xm:sqref>G15</xm:sqref>
        </x14:conditionalFormatting>
        <x14:conditionalFormatting xmlns:xm="http://schemas.microsoft.com/office/excel/2006/main">
          <x14:cfRule type="iconSet" priority="55" id="{5271DDEB-A904-473A-A928-2C760BA160E1}">
            <x14:iconSet showValue="0" custom="1">
              <x14:cfvo type="percent">
                <xm:f>0</xm:f>
              </x14:cfvo>
              <x14:cfvo type="num">
                <xm:f>0</xm:f>
              </x14:cfvo>
              <x14:cfvo type="num" gte="0">
                <xm:f>0</xm:f>
              </x14:cfvo>
              <x14:cfIcon iconSet="3Arrows" iconId="0"/>
              <x14:cfIcon iconSet="3Arrows" iconId="1"/>
              <x14:cfIcon iconSet="3Arrows" iconId="2"/>
            </x14:iconSet>
          </x14:cfRule>
          <xm:sqref>G18</xm:sqref>
        </x14:conditionalFormatting>
        <x14:conditionalFormatting xmlns:xm="http://schemas.microsoft.com/office/excel/2006/main">
          <x14:cfRule type="iconSet" priority="53" id="{1BB8A839-D3B1-4400-9D55-37BF40782AE8}">
            <x14:iconSet showValue="0" custom="1">
              <x14:cfvo type="percent">
                <xm:f>0</xm:f>
              </x14:cfvo>
              <x14:cfvo type="num">
                <xm:f>0</xm:f>
              </x14:cfvo>
              <x14:cfvo type="num" gte="0">
                <xm:f>0</xm:f>
              </x14:cfvo>
              <x14:cfIcon iconSet="3Arrows" iconId="0"/>
              <x14:cfIcon iconSet="3Arrows" iconId="1"/>
              <x14:cfIcon iconSet="3Arrows" iconId="2"/>
            </x14:iconSet>
          </x14:cfRule>
          <xm:sqref>G22</xm:sqref>
        </x14:conditionalFormatting>
        <x14:conditionalFormatting xmlns:xm="http://schemas.microsoft.com/office/excel/2006/main">
          <x14:cfRule type="iconSet" priority="51" id="{9406BB17-E2D3-4986-B727-7E388370164E}">
            <x14:iconSet showValue="0" custom="1">
              <x14:cfvo type="percent">
                <xm:f>0</xm:f>
              </x14:cfvo>
              <x14:cfvo type="num">
                <xm:f>0</xm:f>
              </x14:cfvo>
              <x14:cfvo type="num" gte="0">
                <xm:f>0</xm:f>
              </x14:cfvo>
              <x14:cfIcon iconSet="3Arrows" iconId="0"/>
              <x14:cfIcon iconSet="3Arrows" iconId="1"/>
              <x14:cfIcon iconSet="3Arrows" iconId="2"/>
            </x14:iconSet>
          </x14:cfRule>
          <xm:sqref>G25</xm:sqref>
        </x14:conditionalFormatting>
        <x14:conditionalFormatting xmlns:xm="http://schemas.microsoft.com/office/excel/2006/main">
          <x14:cfRule type="iconSet" priority="49" id="{6474A51B-4784-4DF7-B5BA-3D0871FDAC12}">
            <x14:iconSet showValue="0" custom="1">
              <x14:cfvo type="percent">
                <xm:f>0</xm:f>
              </x14:cfvo>
              <x14:cfvo type="num">
                <xm:f>0</xm:f>
              </x14:cfvo>
              <x14:cfvo type="num" gte="0">
                <xm:f>0</xm:f>
              </x14:cfvo>
              <x14:cfIcon iconSet="3Arrows" iconId="0"/>
              <x14:cfIcon iconSet="3Arrows" iconId="1"/>
              <x14:cfIcon iconSet="3Arrows" iconId="2"/>
            </x14:iconSet>
          </x14:cfRule>
          <xm:sqref>G30</xm:sqref>
        </x14:conditionalFormatting>
        <x14:conditionalFormatting xmlns:xm="http://schemas.microsoft.com/office/excel/2006/main">
          <x14:cfRule type="iconSet" priority="47" id="{FE80594E-BAC2-4984-BEB2-E58FDC1AA7BF}">
            <x14:iconSet showValue="0" custom="1">
              <x14:cfvo type="percent">
                <xm:f>0</xm:f>
              </x14:cfvo>
              <x14:cfvo type="num">
                <xm:f>0</xm:f>
              </x14:cfvo>
              <x14:cfvo type="num" gte="0">
                <xm:f>0</xm:f>
              </x14:cfvo>
              <x14:cfIcon iconSet="3Arrows" iconId="0"/>
              <x14:cfIcon iconSet="3Arrows" iconId="1"/>
              <x14:cfIcon iconSet="3Arrows" iconId="2"/>
            </x14:iconSet>
          </x14:cfRule>
          <xm:sqref>G34</xm:sqref>
        </x14:conditionalFormatting>
        <x14:conditionalFormatting xmlns:xm="http://schemas.microsoft.com/office/excel/2006/main">
          <x14:cfRule type="iconSet" priority="45" id="{8BCDD5B2-1818-4135-A775-6F16801E8AE7}">
            <x14:iconSet showValue="0" custom="1">
              <x14:cfvo type="percent">
                <xm:f>0</xm:f>
              </x14:cfvo>
              <x14:cfvo type="num">
                <xm:f>0</xm:f>
              </x14:cfvo>
              <x14:cfvo type="num" gte="0">
                <xm:f>0</xm:f>
              </x14:cfvo>
              <x14:cfIcon iconSet="3Arrows" iconId="0"/>
              <x14:cfIcon iconSet="3Arrows" iconId="1"/>
              <x14:cfIcon iconSet="3Arrows" iconId="2"/>
            </x14:iconSet>
          </x14:cfRule>
          <xm:sqref>G39</xm:sqref>
        </x14:conditionalFormatting>
        <x14:conditionalFormatting xmlns:xm="http://schemas.microsoft.com/office/excel/2006/main">
          <x14:cfRule type="iconSet" priority="43" id="{093084A9-ED71-435E-8473-538A93B48D5C}">
            <x14:iconSet showValue="0" custom="1">
              <x14:cfvo type="percent">
                <xm:f>0</xm:f>
              </x14:cfvo>
              <x14:cfvo type="num">
                <xm:f>0</xm:f>
              </x14:cfvo>
              <x14:cfvo type="num" gte="0">
                <xm:f>0</xm:f>
              </x14:cfvo>
              <x14:cfIcon iconSet="3Arrows" iconId="0"/>
              <x14:cfIcon iconSet="3Arrows" iconId="1"/>
              <x14:cfIcon iconSet="3Arrows" iconId="2"/>
            </x14:iconSet>
          </x14:cfRule>
          <xm:sqref>G43</xm:sqref>
        </x14:conditionalFormatting>
        <x14:conditionalFormatting xmlns:xm="http://schemas.microsoft.com/office/excel/2006/main">
          <x14:cfRule type="iconSet" priority="41" id="{76DD758D-2844-4687-858C-3EA6E90F0C7E}">
            <x14:iconSet showValue="0" custom="1">
              <x14:cfvo type="percent">
                <xm:f>0</xm:f>
              </x14:cfvo>
              <x14:cfvo type="num">
                <xm:f>0</xm:f>
              </x14:cfvo>
              <x14:cfvo type="num" gte="0">
                <xm:f>0</xm:f>
              </x14:cfvo>
              <x14:cfIcon iconSet="3Arrows" iconId="0"/>
              <x14:cfIcon iconSet="3Arrows" iconId="1"/>
              <x14:cfIcon iconSet="3Arrows" iconId="2"/>
            </x14:iconSet>
          </x14:cfRule>
          <xm:sqref>G48</xm:sqref>
        </x14:conditionalFormatting>
        <x14:conditionalFormatting xmlns:xm="http://schemas.microsoft.com/office/excel/2006/main">
          <x14:cfRule type="iconSet" priority="39" id="{EE463BBC-C76E-493C-9F44-0D1C821F505A}">
            <x14:iconSet showValue="0" custom="1">
              <x14:cfvo type="percent">
                <xm:f>0</xm:f>
              </x14:cfvo>
              <x14:cfvo type="num">
                <xm:f>0</xm:f>
              </x14:cfvo>
              <x14:cfvo type="num" gte="0">
                <xm:f>0</xm:f>
              </x14:cfvo>
              <x14:cfIcon iconSet="3Arrows" iconId="0"/>
              <x14:cfIcon iconSet="3Arrows" iconId="1"/>
              <x14:cfIcon iconSet="3Arrows" iconId="2"/>
            </x14:iconSet>
          </x14:cfRule>
          <xm:sqref>G53</xm:sqref>
        </x14:conditionalFormatting>
        <x14:conditionalFormatting xmlns:xm="http://schemas.microsoft.com/office/excel/2006/main">
          <x14:cfRule type="iconSet" priority="37" id="{D634CBC3-2F7D-4B2B-BA56-292C4EE92330}">
            <x14:iconSet showValue="0" custom="1">
              <x14:cfvo type="percent">
                <xm:f>0</xm:f>
              </x14:cfvo>
              <x14:cfvo type="num">
                <xm:f>0</xm:f>
              </x14:cfvo>
              <x14:cfvo type="num" gte="0">
                <xm:f>0</xm:f>
              </x14:cfvo>
              <x14:cfIcon iconSet="3Arrows" iconId="0"/>
              <x14:cfIcon iconSet="3Arrows" iconId="1"/>
              <x14:cfIcon iconSet="3Arrows" iconId="2"/>
            </x14:iconSet>
          </x14:cfRule>
          <xm:sqref>G58</xm:sqref>
        </x14:conditionalFormatting>
        <x14:conditionalFormatting xmlns:xm="http://schemas.microsoft.com/office/excel/2006/main">
          <x14:cfRule type="iconSet" priority="35" id="{5C911721-CDFA-4780-AE21-27696D79E9D7}">
            <x14:iconSet showValue="0" custom="1">
              <x14:cfvo type="percent">
                <xm:f>0</xm:f>
              </x14:cfvo>
              <x14:cfvo type="num">
                <xm:f>0</xm:f>
              </x14:cfvo>
              <x14:cfvo type="num" gte="0">
                <xm:f>0</xm:f>
              </x14:cfvo>
              <x14:cfIcon iconSet="3Arrows" iconId="0"/>
              <x14:cfIcon iconSet="3Arrows" iconId="1"/>
              <x14:cfIcon iconSet="3Arrows" iconId="2"/>
            </x14:iconSet>
          </x14:cfRule>
          <xm:sqref>G61</xm:sqref>
        </x14:conditionalFormatting>
        <x14:conditionalFormatting xmlns:xm="http://schemas.microsoft.com/office/excel/2006/main">
          <x14:cfRule type="iconSet" priority="33" id="{4BA14168-8C56-4D3F-8ABA-DF3191DE3E47}">
            <x14:iconSet showValue="0" custom="1">
              <x14:cfvo type="percent">
                <xm:f>0</xm:f>
              </x14:cfvo>
              <x14:cfvo type="num">
                <xm:f>0</xm:f>
              </x14:cfvo>
              <x14:cfvo type="num" gte="0">
                <xm:f>0</xm:f>
              </x14:cfvo>
              <x14:cfIcon iconSet="3Arrows" iconId="0"/>
              <x14:cfIcon iconSet="3Arrows" iconId="1"/>
              <x14:cfIcon iconSet="3Arrows" iconId="2"/>
            </x14:iconSet>
          </x14:cfRule>
          <xm:sqref>G64</xm:sqref>
        </x14:conditionalFormatting>
        <x14:conditionalFormatting xmlns:xm="http://schemas.microsoft.com/office/excel/2006/main">
          <x14:cfRule type="iconSet" priority="31" id="{C8BF29F0-597F-4AC9-96A3-0907E469DD55}">
            <x14:iconSet showValue="0" custom="1">
              <x14:cfvo type="percent">
                <xm:f>0</xm:f>
              </x14:cfvo>
              <x14:cfvo type="num">
                <xm:f>0</xm:f>
              </x14:cfvo>
              <x14:cfvo type="num" gte="0">
                <xm:f>0</xm:f>
              </x14:cfvo>
              <x14:cfIcon iconSet="3Arrows" iconId="0"/>
              <x14:cfIcon iconSet="3Arrows" iconId="1"/>
              <x14:cfIcon iconSet="3Arrows" iconId="2"/>
            </x14:iconSet>
          </x14:cfRule>
          <xm:sqref>G68</xm:sqref>
        </x14:conditionalFormatting>
        <x14:conditionalFormatting xmlns:xm="http://schemas.microsoft.com/office/excel/2006/main">
          <x14:cfRule type="iconSet" priority="29" id="{D2F2B126-A52C-4F52-9648-7BE0FACF780D}">
            <x14:iconSet showValue="0" custom="1">
              <x14:cfvo type="percent">
                <xm:f>0</xm:f>
              </x14:cfvo>
              <x14:cfvo type="num">
                <xm:f>0</xm:f>
              </x14:cfvo>
              <x14:cfvo type="num" gte="0">
                <xm:f>0</xm:f>
              </x14:cfvo>
              <x14:cfIcon iconSet="3Arrows" iconId="0"/>
              <x14:cfIcon iconSet="3Arrows" iconId="1"/>
              <x14:cfIcon iconSet="3Arrows" iconId="2"/>
            </x14:iconSet>
          </x14:cfRule>
          <xm:sqref>G72</xm:sqref>
        </x14:conditionalFormatting>
        <x14:conditionalFormatting xmlns:xm="http://schemas.microsoft.com/office/excel/2006/main">
          <x14:cfRule type="iconSet" priority="27" id="{68592A31-37A9-48F1-B899-636DA912D3E4}">
            <x14:iconSet showValue="0" custom="1">
              <x14:cfvo type="percent">
                <xm:f>0</xm:f>
              </x14:cfvo>
              <x14:cfvo type="num">
                <xm:f>0</xm:f>
              </x14:cfvo>
              <x14:cfvo type="num" gte="0">
                <xm:f>0</xm:f>
              </x14:cfvo>
              <x14:cfIcon iconSet="3Arrows" iconId="0"/>
              <x14:cfIcon iconSet="3Arrows" iconId="1"/>
              <x14:cfIcon iconSet="3Arrows" iconId="2"/>
            </x14:iconSet>
          </x14:cfRule>
          <xm:sqref>G75</xm:sqref>
        </x14:conditionalFormatting>
        <x14:conditionalFormatting xmlns:xm="http://schemas.microsoft.com/office/excel/2006/main">
          <x14:cfRule type="iconSet" priority="25" id="{819DA10B-B030-4D18-AA0D-0ED8B0F10FEB}">
            <x14:iconSet showValue="0" custom="1">
              <x14:cfvo type="percent">
                <xm:f>0</xm:f>
              </x14:cfvo>
              <x14:cfvo type="num">
                <xm:f>0</xm:f>
              </x14:cfvo>
              <x14:cfvo type="num" gte="0">
                <xm:f>0</xm:f>
              </x14:cfvo>
              <x14:cfIcon iconSet="3Arrows" iconId="0"/>
              <x14:cfIcon iconSet="3Arrows" iconId="1"/>
              <x14:cfIcon iconSet="3Arrows" iconId="2"/>
            </x14:iconSet>
          </x14:cfRule>
          <xm:sqref>G79</xm:sqref>
        </x14:conditionalFormatting>
        <x14:conditionalFormatting xmlns:xm="http://schemas.microsoft.com/office/excel/2006/main">
          <x14:cfRule type="iconSet" priority="23" id="{8AFA40BA-795C-448C-AA36-EEA3091A5F00}">
            <x14:iconSet showValue="0" custom="1">
              <x14:cfvo type="percent">
                <xm:f>0</xm:f>
              </x14:cfvo>
              <x14:cfvo type="num">
                <xm:f>0</xm:f>
              </x14:cfvo>
              <x14:cfvo type="num" gte="0">
                <xm:f>0</xm:f>
              </x14:cfvo>
              <x14:cfIcon iconSet="3Arrows" iconId="0"/>
              <x14:cfIcon iconSet="3Arrows" iconId="1"/>
              <x14:cfIcon iconSet="3Arrows" iconId="2"/>
            </x14:iconSet>
          </x14:cfRule>
          <xm:sqref>G83</xm:sqref>
        </x14:conditionalFormatting>
        <x14:conditionalFormatting xmlns:xm="http://schemas.microsoft.com/office/excel/2006/main">
          <x14:cfRule type="iconSet" priority="21" id="{E7AAD779-259F-4774-9C3D-D5C62633EA4F}">
            <x14:iconSet showValue="0" custom="1">
              <x14:cfvo type="percent">
                <xm:f>0</xm:f>
              </x14:cfvo>
              <x14:cfvo type="num">
                <xm:f>0</xm:f>
              </x14:cfvo>
              <x14:cfvo type="num" gte="0">
                <xm:f>0</xm:f>
              </x14:cfvo>
              <x14:cfIcon iconSet="3Arrows" iconId="0"/>
              <x14:cfIcon iconSet="3Arrows" iconId="1"/>
              <x14:cfIcon iconSet="3Arrows" iconId="2"/>
            </x14:iconSet>
          </x14:cfRule>
          <xm:sqref>G88</xm:sqref>
        </x14:conditionalFormatting>
        <x14:conditionalFormatting xmlns:xm="http://schemas.microsoft.com/office/excel/2006/main">
          <x14:cfRule type="iconSet" priority="19" id="{80A417FE-762E-433B-8408-53D978DD763A}">
            <x14:iconSet showValue="0" custom="1">
              <x14:cfvo type="percent">
                <xm:f>0</xm:f>
              </x14:cfvo>
              <x14:cfvo type="num">
                <xm:f>0</xm:f>
              </x14:cfvo>
              <x14:cfvo type="num" gte="0">
                <xm:f>0</xm:f>
              </x14:cfvo>
              <x14:cfIcon iconSet="3Arrows" iconId="0"/>
              <x14:cfIcon iconSet="3Arrows" iconId="1"/>
              <x14:cfIcon iconSet="3Arrows" iconId="2"/>
            </x14:iconSet>
          </x14:cfRule>
          <xm:sqref>G93</xm:sqref>
        </x14:conditionalFormatting>
        <x14:conditionalFormatting xmlns:xm="http://schemas.microsoft.com/office/excel/2006/main">
          <x14:cfRule type="iconSet" priority="17" id="{5E6D268D-CE5B-43FA-A6E2-956E87C272D4}">
            <x14:iconSet showValue="0" custom="1">
              <x14:cfvo type="percent">
                <xm:f>0</xm:f>
              </x14:cfvo>
              <x14:cfvo type="num">
                <xm:f>0</xm:f>
              </x14:cfvo>
              <x14:cfvo type="num" gte="0">
                <xm:f>0</xm:f>
              </x14:cfvo>
              <x14:cfIcon iconSet="3Arrows" iconId="0"/>
              <x14:cfIcon iconSet="3Arrows" iconId="1"/>
              <x14:cfIcon iconSet="3Arrows" iconId="2"/>
            </x14:iconSet>
          </x14:cfRule>
          <xm:sqref>G97</xm:sqref>
        </x14:conditionalFormatting>
        <x14:conditionalFormatting xmlns:xm="http://schemas.microsoft.com/office/excel/2006/main">
          <x14:cfRule type="iconSet" priority="15" id="{8E4B5A2E-E58E-4D80-9F8D-6E8FE0FD96AA}">
            <x14:iconSet showValue="0" custom="1">
              <x14:cfvo type="percent">
                <xm:f>0</xm:f>
              </x14:cfvo>
              <x14:cfvo type="num">
                <xm:f>0</xm:f>
              </x14:cfvo>
              <x14:cfvo type="num" gte="0">
                <xm:f>0</xm:f>
              </x14:cfvo>
              <x14:cfIcon iconSet="3Arrows" iconId="0"/>
              <x14:cfIcon iconSet="3Arrows" iconId="1"/>
              <x14:cfIcon iconSet="3Arrows" iconId="2"/>
            </x14:iconSet>
          </x14:cfRule>
          <xm:sqref>G101</xm:sqref>
        </x14:conditionalFormatting>
        <x14:conditionalFormatting xmlns:xm="http://schemas.microsoft.com/office/excel/2006/main">
          <x14:cfRule type="iconSet" priority="13" id="{FE75ECC8-42A4-4E95-B0AD-3761BC347BFD}">
            <x14:iconSet showValue="0" custom="1">
              <x14:cfvo type="percent">
                <xm:f>0</xm:f>
              </x14:cfvo>
              <x14:cfvo type="num">
                <xm:f>0</xm:f>
              </x14:cfvo>
              <x14:cfvo type="num" gte="0">
                <xm:f>0</xm:f>
              </x14:cfvo>
              <x14:cfIcon iconSet="3Arrows" iconId="0"/>
              <x14:cfIcon iconSet="3Arrows" iconId="1"/>
              <x14:cfIcon iconSet="3Arrows" iconId="2"/>
            </x14:iconSet>
          </x14:cfRule>
          <xm:sqref>G106</xm:sqref>
        </x14:conditionalFormatting>
        <x14:conditionalFormatting xmlns:xm="http://schemas.microsoft.com/office/excel/2006/main">
          <x14:cfRule type="iconSet" priority="11" id="{881E7EEE-7F6A-488B-BD1C-6A95BF3B0DF0}">
            <x14:iconSet showValue="0" custom="1">
              <x14:cfvo type="percent">
                <xm:f>0</xm:f>
              </x14:cfvo>
              <x14:cfvo type="num">
                <xm:f>0</xm:f>
              </x14:cfvo>
              <x14:cfvo type="num" gte="0">
                <xm:f>0</xm:f>
              </x14:cfvo>
              <x14:cfIcon iconSet="3Arrows" iconId="0"/>
              <x14:cfIcon iconSet="3Arrows" iconId="1"/>
              <x14:cfIcon iconSet="3Arrows" iconId="2"/>
            </x14:iconSet>
          </x14:cfRule>
          <xm:sqref>G111</xm:sqref>
        </x14:conditionalFormatting>
        <x14:conditionalFormatting xmlns:xm="http://schemas.microsoft.com/office/excel/2006/main">
          <x14:cfRule type="iconSet" priority="9" id="{3C8B021A-0023-4629-AD4C-D1A383F15DDD}">
            <x14:iconSet showValue="0" custom="1">
              <x14:cfvo type="percent">
                <xm:f>0</xm:f>
              </x14:cfvo>
              <x14:cfvo type="num">
                <xm:f>0</xm:f>
              </x14:cfvo>
              <x14:cfvo type="num" gte="0">
                <xm:f>0</xm:f>
              </x14:cfvo>
              <x14:cfIcon iconSet="3Arrows" iconId="0"/>
              <x14:cfIcon iconSet="3Arrows" iconId="1"/>
              <x14:cfIcon iconSet="3Arrows" iconId="2"/>
            </x14:iconSet>
          </x14:cfRule>
          <xm:sqref>G117</xm:sqref>
        </x14:conditionalFormatting>
        <x14:conditionalFormatting xmlns:xm="http://schemas.microsoft.com/office/excel/2006/main">
          <x14:cfRule type="iconSet" priority="7" id="{EC87F5BD-0ADA-439B-BE61-F31893D3C1CD}">
            <x14:iconSet showValue="0" custom="1">
              <x14:cfvo type="percent">
                <xm:f>0</xm:f>
              </x14:cfvo>
              <x14:cfvo type="num">
                <xm:f>0</xm:f>
              </x14:cfvo>
              <x14:cfvo type="num" gte="0">
                <xm:f>0</xm:f>
              </x14:cfvo>
              <x14:cfIcon iconSet="3Arrows" iconId="0"/>
              <x14:cfIcon iconSet="3Arrows" iconId="1"/>
              <x14:cfIcon iconSet="3Arrows" iconId="2"/>
            </x14:iconSet>
          </x14:cfRule>
          <xm:sqref>G122</xm:sqref>
        </x14:conditionalFormatting>
        <x14:conditionalFormatting xmlns:xm="http://schemas.microsoft.com/office/excel/2006/main">
          <x14:cfRule type="iconSet" priority="5" id="{730831A6-3DE9-409B-B2FC-492385A77DDA}">
            <x14:iconSet showValue="0" custom="1">
              <x14:cfvo type="percent">
                <xm:f>0</xm:f>
              </x14:cfvo>
              <x14:cfvo type="num">
                <xm:f>0</xm:f>
              </x14:cfvo>
              <x14:cfvo type="num" gte="0">
                <xm:f>0</xm:f>
              </x14:cfvo>
              <x14:cfIcon iconSet="3Arrows" iconId="0"/>
              <x14:cfIcon iconSet="3Arrows" iconId="1"/>
              <x14:cfIcon iconSet="3Arrows" iconId="2"/>
            </x14:iconSet>
          </x14:cfRule>
          <xm:sqref>G4</xm:sqref>
        </x14:conditionalFormatting>
        <x14:conditionalFormatting xmlns:xm="http://schemas.microsoft.com/office/excel/2006/main">
          <x14:cfRule type="iconSet" priority="2" id="{3187048B-2B1F-4163-8358-70D6C438EFF6}">
            <x14:iconSet showValue="0" custom="1">
              <x14:cfvo type="percent">
                <xm:f>0</xm:f>
              </x14:cfvo>
              <x14:cfvo type="num">
                <xm:f>0</xm:f>
              </x14:cfvo>
              <x14:cfvo type="num" gte="0">
                <xm:f>0</xm:f>
              </x14:cfvo>
              <x14:cfIcon iconSet="3Arrows" iconId="0"/>
              <x14:cfIcon iconSet="3Arrows" iconId="1"/>
              <x14:cfIcon iconSet="3Arrows" iconId="2"/>
            </x14:iconSet>
          </x14:cfRule>
          <xm:sqref>G9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5">
    <tabColor theme="1" tint="0.499984740745262"/>
  </sheetPr>
  <dimension ref="A1:DN269"/>
  <sheetViews>
    <sheetView zoomScale="80" zoomScaleNormal="80" zoomScaleSheetLayoutView="100" workbookViewId="0">
      <selection activeCell="L9" sqref="L9"/>
    </sheetView>
  </sheetViews>
  <sheetFormatPr defaultRowHeight="15"/>
  <cols>
    <col min="1" max="1" width="71.7109375" style="4" customWidth="1"/>
    <col min="2" max="2" width="13.7109375" style="4" customWidth="1"/>
    <col min="3" max="3" width="18.7109375" style="4" customWidth="1"/>
    <col min="4" max="4" width="26" style="4" customWidth="1"/>
    <col min="5" max="5" width="15.7109375" style="4" customWidth="1"/>
    <col min="6" max="6" width="18.85546875" style="4" customWidth="1"/>
    <col min="7" max="8" width="15.7109375" style="4" customWidth="1"/>
  </cols>
  <sheetData>
    <row r="1" spans="1:118" s="2" customFormat="1" ht="116.25" customHeight="1">
      <c r="A1" s="438"/>
      <c r="B1" s="438"/>
      <c r="C1" s="438"/>
      <c r="D1" s="438"/>
      <c r="E1" s="438"/>
      <c r="F1" s="438"/>
      <c r="G1" s="439"/>
      <c r="H1" s="439"/>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row>
    <row r="2" spans="1:118" s="2" customFormat="1" ht="56.25" customHeight="1">
      <c r="A2" s="1007" t="str">
        <f>IF(Mapa!A3="","",Mapa!A3)</f>
        <v>Tribunal de Contas da União - DF</v>
      </c>
      <c r="B2" s="1007"/>
      <c r="C2" s="1007"/>
      <c r="D2" s="1007"/>
      <c r="E2" s="1007"/>
      <c r="F2" s="1007"/>
      <c r="G2" s="440"/>
      <c r="H2" s="440"/>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row>
    <row r="3" spans="1:118" s="2" customFormat="1" ht="40.5" customHeight="1">
      <c r="A3" s="1008" t="s">
        <v>1809</v>
      </c>
      <c r="B3" s="1008"/>
      <c r="C3" s="1008"/>
      <c r="D3" s="1008"/>
      <c r="E3" s="1008"/>
      <c r="F3" s="1008"/>
      <c r="G3" s="441"/>
      <c r="H3" s="44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row>
    <row r="4" spans="1:118" ht="6.75" customHeight="1">
      <c r="A4" s="213"/>
      <c r="B4" s="213"/>
      <c r="C4" s="213"/>
      <c r="D4" s="213"/>
      <c r="E4" s="213"/>
      <c r="F4" s="213"/>
      <c r="G4" s="218"/>
      <c r="H4" s="218"/>
    </row>
    <row r="5" spans="1:118" ht="27" customHeight="1">
      <c r="A5" s="214" t="s">
        <v>618</v>
      </c>
      <c r="B5" s="215"/>
      <c r="C5" s="215"/>
      <c r="D5" s="216"/>
      <c r="E5" s="215"/>
      <c r="F5" s="215"/>
      <c r="G5" s="218"/>
      <c r="H5" s="218"/>
    </row>
    <row r="6" spans="1:118" ht="28.5" customHeight="1" thickBot="1">
      <c r="A6" s="217"/>
      <c r="B6" s="218"/>
      <c r="C6" s="218"/>
      <c r="D6" s="218"/>
      <c r="E6" s="218"/>
      <c r="F6" s="218"/>
      <c r="G6" s="218"/>
      <c r="H6" s="218"/>
    </row>
    <row r="7" spans="1:118" ht="57.75" customHeight="1">
      <c r="A7" s="1014" t="s">
        <v>1781</v>
      </c>
      <c r="B7" s="1015"/>
      <c r="C7" s="1018" t="s">
        <v>1773</v>
      </c>
      <c r="D7" s="1019"/>
      <c r="E7" s="1018" t="s">
        <v>1774</v>
      </c>
      <c r="F7" s="1019"/>
      <c r="G7" s="1013"/>
      <c r="H7" s="1013"/>
    </row>
    <row r="8" spans="1:118" ht="28.5" customHeight="1" thickBot="1">
      <c r="A8" s="1016"/>
      <c r="B8" s="1017"/>
      <c r="C8" s="465" t="s">
        <v>355</v>
      </c>
      <c r="D8" s="465" t="s">
        <v>333</v>
      </c>
      <c r="E8" s="465" t="s">
        <v>355</v>
      </c>
      <c r="F8" s="465" t="s">
        <v>333</v>
      </c>
      <c r="G8" s="219"/>
      <c r="H8" s="219"/>
    </row>
    <row r="9" spans="1:118" ht="43.5" customHeight="1">
      <c r="A9" s="458" t="s">
        <v>1783</v>
      </c>
      <c r="B9" s="447">
        <v>4</v>
      </c>
      <c r="C9" s="450">
        <f>COUNTIF('ResumoxQATC e Grafico Radial'!$L$7:$L$34,4)</f>
        <v>0</v>
      </c>
      <c r="D9" s="451" t="e">
        <f t="shared" ref="D9:D14" si="0">C9/SUM(C$9:C$14)</f>
        <v>#DIV/0!</v>
      </c>
      <c r="E9" s="450">
        <f>COUNTIF('ResumoxQATC e Grafico Radial'!$M$7:$M$34,4)</f>
        <v>0</v>
      </c>
      <c r="F9" s="451">
        <f t="shared" ref="F9:F14" si="1">E9/SUM(E$9:E$14)</f>
        <v>0</v>
      </c>
      <c r="G9" s="220"/>
      <c r="H9" s="221"/>
    </row>
    <row r="10" spans="1:118" ht="46.5" customHeight="1">
      <c r="A10" s="459" t="s">
        <v>1784</v>
      </c>
      <c r="B10" s="448">
        <v>3</v>
      </c>
      <c r="C10" s="452">
        <f>COUNTIF('ResumoxQATC e Grafico Radial'!$L$7:$L$34,3)</f>
        <v>0</v>
      </c>
      <c r="D10" s="453" t="e">
        <f t="shared" si="0"/>
        <v>#DIV/0!</v>
      </c>
      <c r="E10" s="452">
        <f>COUNTIF('ResumoxQATC e Grafico Radial'!$M$7:$M$34,3)</f>
        <v>0</v>
      </c>
      <c r="F10" s="453">
        <f t="shared" si="1"/>
        <v>0</v>
      </c>
      <c r="G10" s="220"/>
      <c r="H10" s="221"/>
    </row>
    <row r="11" spans="1:118" ht="60" customHeight="1">
      <c r="A11" s="460" t="s">
        <v>1785</v>
      </c>
      <c r="B11" s="449">
        <v>2</v>
      </c>
      <c r="C11" s="450">
        <f>COUNTIF('ResumoxQATC e Grafico Radial'!$L$7:$L$34,2)</f>
        <v>0</v>
      </c>
      <c r="D11" s="451" t="e">
        <f t="shared" si="0"/>
        <v>#DIV/0!</v>
      </c>
      <c r="E11" s="450">
        <f>COUNTIF('ResumoxQATC e Grafico Radial'!$M$7:$M$34,2)</f>
        <v>0</v>
      </c>
      <c r="F11" s="451">
        <f t="shared" si="1"/>
        <v>0</v>
      </c>
      <c r="G11" s="220"/>
      <c r="H11" s="221"/>
    </row>
    <row r="12" spans="1:118" ht="39.75" customHeight="1">
      <c r="A12" s="461" t="s">
        <v>1786</v>
      </c>
      <c r="B12" s="448">
        <v>1</v>
      </c>
      <c r="C12" s="452">
        <f>COUNTIF('ResumoxQATC e Grafico Radial'!$L$7:$L$34,1)</f>
        <v>0</v>
      </c>
      <c r="D12" s="453" t="e">
        <f t="shared" si="0"/>
        <v>#DIV/0!</v>
      </c>
      <c r="E12" s="452">
        <f>COUNTIF('ResumoxQATC e Grafico Radial'!$M$7:$M$34,1)</f>
        <v>1</v>
      </c>
      <c r="F12" s="453">
        <f t="shared" si="1"/>
        <v>0.25</v>
      </c>
      <c r="G12" s="220"/>
      <c r="H12" s="221"/>
    </row>
    <row r="13" spans="1:118" ht="39" customHeight="1">
      <c r="A13" s="462" t="s">
        <v>1782</v>
      </c>
      <c r="B13" s="449">
        <v>0</v>
      </c>
      <c r="C13" s="450">
        <f>COUNTIF('ResumoxQATC e Grafico Radial'!$L$7:$L$34,"NÃO AVALIADO")</f>
        <v>0</v>
      </c>
      <c r="D13" s="451" t="e">
        <f t="shared" si="0"/>
        <v>#DIV/0!</v>
      </c>
      <c r="E13" s="450">
        <f>COUNTIF('ResumoxQATC e Grafico Radial'!$M$7:$M$34,0)</f>
        <v>3</v>
      </c>
      <c r="F13" s="451">
        <f t="shared" si="1"/>
        <v>0.75</v>
      </c>
      <c r="G13" s="220"/>
      <c r="H13" s="221"/>
    </row>
    <row r="14" spans="1:118" ht="39" customHeight="1">
      <c r="A14" s="463" t="s">
        <v>1808</v>
      </c>
      <c r="B14" s="222"/>
      <c r="C14" s="454">
        <f>COUNTIF('ResumoxQATC e Grafico Radial'!$L$7:$L$34,0)</f>
        <v>0</v>
      </c>
      <c r="D14" s="455" t="e">
        <f t="shared" si="0"/>
        <v>#DIV/0!</v>
      </c>
      <c r="E14" s="454">
        <f>COUNTIF('ResumoxQATC e Grafico Radial'!$M$7:$M$34,"NÃO AVALIADO")</f>
        <v>0</v>
      </c>
      <c r="F14" s="455">
        <f t="shared" si="1"/>
        <v>0</v>
      </c>
      <c r="G14" s="220"/>
      <c r="H14" s="221"/>
    </row>
    <row r="15" spans="1:118" ht="36.75" customHeight="1">
      <c r="A15" s="464" t="s">
        <v>334</v>
      </c>
      <c r="B15" s="223"/>
      <c r="C15" s="456">
        <f>SUM(C9:C14)</f>
        <v>0</v>
      </c>
      <c r="D15" s="457" t="e">
        <f>SUM(D9:D14)</f>
        <v>#DIV/0!</v>
      </c>
      <c r="E15" s="456">
        <f>SUM(E9:E14)</f>
        <v>4</v>
      </c>
      <c r="F15" s="457">
        <f>SUM(F9:F14)</f>
        <v>1</v>
      </c>
      <c r="G15" s="224"/>
      <c r="H15" s="225"/>
    </row>
    <row r="16" spans="1:118" ht="48" customHeight="1">
      <c r="A16" s="218"/>
      <c r="B16" s="218"/>
      <c r="C16" s="218"/>
      <c r="D16" s="218"/>
      <c r="E16" s="218"/>
      <c r="F16" s="218"/>
      <c r="G16" s="218"/>
      <c r="H16" s="218"/>
    </row>
    <row r="17" spans="1:8">
      <c r="A17" s="218"/>
      <c r="B17" s="218"/>
      <c r="C17" s="218"/>
      <c r="D17" s="218"/>
      <c r="E17" s="218"/>
      <c r="F17" s="218"/>
      <c r="G17" s="218"/>
      <c r="H17" s="218"/>
    </row>
    <row r="18" spans="1:8">
      <c r="A18" s="218"/>
      <c r="B18" s="218"/>
      <c r="C18" s="218"/>
      <c r="D18" s="218"/>
      <c r="E18" s="218"/>
      <c r="F18" s="218"/>
      <c r="G18" s="218"/>
      <c r="H18" s="218"/>
    </row>
    <row r="19" spans="1:8">
      <c r="A19" s="218"/>
      <c r="B19" s="218"/>
      <c r="C19" s="218"/>
      <c r="D19" s="218"/>
      <c r="E19" s="218"/>
      <c r="F19" s="218"/>
      <c r="G19" s="218"/>
      <c r="H19" s="218"/>
    </row>
    <row r="20" spans="1:8">
      <c r="A20" s="218"/>
      <c r="B20" s="218"/>
      <c r="C20" s="218"/>
      <c r="D20" s="218"/>
      <c r="E20" s="218"/>
      <c r="F20" s="218"/>
      <c r="G20" s="218"/>
      <c r="H20" s="218"/>
    </row>
    <row r="21" spans="1:8">
      <c r="A21" s="218"/>
      <c r="B21" s="218"/>
      <c r="C21" s="218"/>
      <c r="D21" s="218"/>
      <c r="E21" s="218"/>
      <c r="F21" s="218"/>
      <c r="G21" s="218"/>
      <c r="H21" s="218"/>
    </row>
    <row r="22" spans="1:8">
      <c r="A22" s="218"/>
      <c r="B22" s="218"/>
      <c r="C22" s="218"/>
      <c r="D22" s="218"/>
      <c r="E22" s="218"/>
      <c r="F22" s="218"/>
      <c r="G22" s="218"/>
      <c r="H22" s="218"/>
    </row>
    <row r="23" spans="1:8">
      <c r="A23" s="218"/>
      <c r="B23" s="218"/>
      <c r="C23" s="218"/>
      <c r="D23" s="218"/>
      <c r="E23" s="218"/>
      <c r="F23" s="218"/>
      <c r="G23" s="218"/>
      <c r="H23" s="218"/>
    </row>
    <row r="24" spans="1:8">
      <c r="A24" s="218"/>
      <c r="B24" s="218"/>
      <c r="C24" s="218"/>
      <c r="D24" s="218"/>
      <c r="E24" s="218"/>
      <c r="F24" s="218"/>
      <c r="G24" s="218"/>
      <c r="H24" s="218"/>
    </row>
    <row r="25" spans="1:8">
      <c r="A25" s="218"/>
      <c r="B25" s="218"/>
      <c r="C25" s="218"/>
      <c r="D25" s="218"/>
      <c r="E25" s="218"/>
      <c r="F25" s="218"/>
      <c r="G25" s="218"/>
      <c r="H25" s="218"/>
    </row>
    <row r="26" spans="1:8">
      <c r="A26" s="218"/>
      <c r="B26" s="218"/>
      <c r="C26" s="218"/>
      <c r="D26" s="218"/>
      <c r="E26" s="218"/>
      <c r="F26" s="218"/>
      <c r="G26" s="218"/>
      <c r="H26" s="218"/>
    </row>
    <row r="27" spans="1:8">
      <c r="A27" s="218"/>
      <c r="B27" s="218"/>
      <c r="C27" s="218"/>
      <c r="D27" s="218"/>
      <c r="E27" s="218"/>
      <c r="F27" s="218"/>
      <c r="G27" s="218"/>
      <c r="H27" s="218"/>
    </row>
    <row r="28" spans="1:8">
      <c r="A28" s="218"/>
      <c r="B28" s="218"/>
      <c r="C28" s="218"/>
      <c r="D28" s="218"/>
      <c r="E28" s="218"/>
      <c r="F28" s="218"/>
      <c r="G28" s="218"/>
      <c r="H28" s="218"/>
    </row>
    <row r="29" spans="1:8">
      <c r="A29" s="218"/>
      <c r="B29" s="218"/>
      <c r="C29" s="218"/>
      <c r="D29" s="218"/>
      <c r="E29" s="218"/>
      <c r="F29" s="218"/>
      <c r="G29" s="218"/>
      <c r="H29" s="218"/>
    </row>
    <row r="30" spans="1:8">
      <c r="A30" s="218"/>
      <c r="B30" s="218"/>
      <c r="C30" s="218"/>
      <c r="D30" s="218"/>
      <c r="E30" s="218"/>
      <c r="F30" s="218"/>
      <c r="G30" s="218"/>
      <c r="H30" s="218"/>
    </row>
    <row r="31" spans="1:8">
      <c r="A31" s="218"/>
      <c r="B31" s="218"/>
      <c r="C31" s="218"/>
      <c r="D31" s="218"/>
      <c r="E31" s="218"/>
      <c r="F31" s="218"/>
      <c r="G31" s="218"/>
      <c r="H31" s="218"/>
    </row>
    <row r="32" spans="1:8">
      <c r="A32" s="218"/>
      <c r="B32" s="218"/>
      <c r="C32" s="218"/>
      <c r="D32" s="218"/>
      <c r="E32" s="218"/>
      <c r="F32" s="218"/>
      <c r="G32" s="218"/>
      <c r="H32" s="218"/>
    </row>
    <row r="33" spans="1:10">
      <c r="A33" s="226"/>
      <c r="B33" s="226"/>
      <c r="C33" s="226"/>
      <c r="D33" s="226"/>
      <c r="E33" s="226"/>
      <c r="F33" s="226"/>
      <c r="G33" s="226"/>
      <c r="H33" s="226"/>
    </row>
    <row r="34" spans="1:10">
      <c r="A34" s="227"/>
      <c r="B34" s="227"/>
      <c r="C34" s="227"/>
      <c r="D34" s="213"/>
      <c r="E34" s="213"/>
      <c r="F34" s="213"/>
      <c r="G34" s="213"/>
      <c r="H34" s="213"/>
    </row>
    <row r="35" spans="1:10" ht="55.5" customHeight="1">
      <c r="A35" s="228"/>
      <c r="B35" s="228"/>
      <c r="C35" s="228"/>
      <c r="D35" s="228"/>
      <c r="E35" s="228"/>
      <c r="F35" s="228"/>
      <c r="G35" s="228"/>
      <c r="H35" s="228"/>
    </row>
    <row r="36" spans="1:10" ht="15" customHeight="1">
      <c r="A36" s="228"/>
      <c r="B36" s="228"/>
      <c r="C36" s="228"/>
      <c r="D36" s="228"/>
      <c r="E36" s="228"/>
      <c r="F36" s="228"/>
      <c r="G36" s="228"/>
      <c r="H36" s="228"/>
    </row>
    <row r="37" spans="1:10" ht="0.75" customHeight="1">
      <c r="A37" s="228"/>
      <c r="B37" s="228"/>
      <c r="C37" s="228"/>
      <c r="D37" s="228"/>
      <c r="E37" s="228"/>
      <c r="F37" s="228"/>
      <c r="G37" s="228"/>
      <c r="H37" s="228"/>
    </row>
    <row r="38" spans="1:10" ht="34.5" customHeight="1">
      <c r="A38" s="229" t="s">
        <v>354</v>
      </c>
      <c r="B38" s="230"/>
      <c r="C38" s="230"/>
      <c r="D38" s="230"/>
      <c r="E38" s="230"/>
      <c r="F38" s="230"/>
      <c r="G38" s="230"/>
      <c r="H38" s="230"/>
    </row>
    <row r="39" spans="1:10" ht="33.75" customHeight="1">
      <c r="A39" s="231"/>
      <c r="B39" s="228"/>
      <c r="C39" s="228"/>
      <c r="D39" s="228"/>
      <c r="E39" s="228"/>
      <c r="F39" s="228"/>
      <c r="G39" s="228"/>
      <c r="H39" s="228"/>
    </row>
    <row r="40" spans="1:10" ht="33.75" customHeight="1">
      <c r="A40" s="231"/>
      <c r="B40" s="228"/>
      <c r="C40" s="228"/>
      <c r="D40" s="228"/>
      <c r="E40" s="228"/>
      <c r="F40" s="228"/>
      <c r="G40" s="228"/>
      <c r="H40" s="228"/>
    </row>
    <row r="41" spans="1:10">
      <c r="A41" s="228"/>
      <c r="B41" s="228"/>
      <c r="C41" s="228"/>
      <c r="D41" s="228"/>
      <c r="E41" s="228"/>
      <c r="F41" s="228"/>
      <c r="G41" s="228"/>
      <c r="H41" s="228"/>
    </row>
    <row r="42" spans="1:10" ht="15.75" hidden="1" thickBot="1">
      <c r="A42" s="228"/>
      <c r="B42" s="228"/>
      <c r="C42" s="228"/>
      <c r="D42" s="228"/>
      <c r="E42" s="228"/>
      <c r="F42" s="228"/>
      <c r="G42" s="228"/>
      <c r="H42" s="228"/>
    </row>
    <row r="43" spans="1:10" ht="45.75" hidden="1" customHeight="1">
      <c r="A43" s="1020" t="s">
        <v>377</v>
      </c>
      <c r="B43" s="1021"/>
      <c r="C43" s="232">
        <v>108</v>
      </c>
      <c r="D43" s="232"/>
      <c r="E43" s="228"/>
      <c r="F43" s="228"/>
      <c r="G43" s="228"/>
      <c r="H43" s="228"/>
      <c r="J43" s="18"/>
    </row>
    <row r="44" spans="1:10" ht="32.25" hidden="1" customHeight="1">
      <c r="A44" s="1009" t="s">
        <v>504</v>
      </c>
      <c r="B44" s="1010"/>
      <c r="C44" s="232">
        <v>83</v>
      </c>
      <c r="D44" s="232"/>
      <c r="E44" s="228"/>
      <c r="F44" s="228"/>
      <c r="G44" s="228"/>
      <c r="H44" s="228"/>
      <c r="J44" s="17"/>
    </row>
    <row r="45" spans="1:10" ht="34.5" hidden="1" customHeight="1" thickBot="1">
      <c r="A45" s="1011" t="s">
        <v>369</v>
      </c>
      <c r="B45" s="1012"/>
      <c r="C45" s="233">
        <v>0.76851851851851849</v>
      </c>
      <c r="D45" s="233"/>
      <c r="E45" s="228"/>
      <c r="F45" s="228"/>
      <c r="G45" s="228"/>
      <c r="H45" s="228"/>
    </row>
    <row r="46" spans="1:10">
      <c r="A46" s="226"/>
      <c r="B46" s="226"/>
      <c r="C46" s="226"/>
      <c r="D46" s="226"/>
      <c r="E46" s="226"/>
      <c r="F46" s="226"/>
      <c r="G46" s="226"/>
      <c r="H46" s="226"/>
    </row>
    <row r="47" spans="1:10">
      <c r="A47" s="226"/>
      <c r="B47" s="226"/>
      <c r="C47" s="226"/>
      <c r="D47" s="226"/>
      <c r="E47" s="226"/>
      <c r="F47" s="226"/>
      <c r="G47" s="226"/>
      <c r="H47" s="226"/>
    </row>
    <row r="48" spans="1:10">
      <c r="A48" s="226"/>
      <c r="B48" s="226"/>
      <c r="C48" s="226"/>
      <c r="D48" s="226"/>
      <c r="E48" s="226"/>
      <c r="F48" s="226"/>
      <c r="G48" s="226"/>
      <c r="H48" s="226"/>
    </row>
    <row r="49" spans="1:8">
      <c r="A49" s="226"/>
      <c r="B49" s="226"/>
      <c r="C49" s="226"/>
      <c r="D49" s="226"/>
      <c r="E49" s="226"/>
      <c r="F49" s="226"/>
      <c r="G49" s="226"/>
      <c r="H49" s="226"/>
    </row>
    <row r="50" spans="1:8">
      <c r="A50" s="226"/>
      <c r="B50" s="226"/>
      <c r="C50" s="226"/>
      <c r="D50" s="226"/>
      <c r="E50" s="226"/>
      <c r="F50" s="226"/>
      <c r="G50" s="226"/>
      <c r="H50" s="226"/>
    </row>
    <row r="51" spans="1:8">
      <c r="A51" s="226"/>
      <c r="B51" s="226"/>
      <c r="C51" s="226"/>
      <c r="D51" s="226"/>
      <c r="E51" s="226"/>
      <c r="F51" s="226"/>
      <c r="G51" s="226"/>
      <c r="H51" s="226"/>
    </row>
    <row r="52" spans="1:8">
      <c r="A52" s="226"/>
      <c r="B52" s="226"/>
      <c r="C52" s="226"/>
      <c r="D52" s="226"/>
      <c r="E52" s="226"/>
      <c r="F52" s="226"/>
      <c r="G52" s="226"/>
      <c r="H52" s="226"/>
    </row>
    <row r="53" spans="1:8">
      <c r="A53" s="226"/>
      <c r="B53" s="226"/>
      <c r="C53" s="226"/>
      <c r="D53" s="226"/>
      <c r="E53" s="226"/>
      <c r="F53" s="226"/>
      <c r="G53" s="226"/>
      <c r="H53" s="226"/>
    </row>
    <row r="54" spans="1:8">
      <c r="A54" s="3"/>
      <c r="B54" s="3"/>
      <c r="C54" s="3"/>
      <c r="D54" s="3"/>
      <c r="E54" s="3"/>
      <c r="F54" s="3"/>
      <c r="G54" s="3"/>
      <c r="H54" s="3"/>
    </row>
    <row r="55" spans="1:8">
      <c r="A55" s="3"/>
      <c r="B55" s="3"/>
      <c r="C55" s="3"/>
      <c r="D55" s="3"/>
      <c r="E55" s="3"/>
      <c r="F55" s="3"/>
      <c r="G55" s="3"/>
      <c r="H55" s="3"/>
    </row>
    <row r="56" spans="1:8">
      <c r="A56" s="3"/>
      <c r="B56" s="3"/>
      <c r="C56" s="3"/>
      <c r="D56" s="3"/>
      <c r="E56" s="3"/>
      <c r="F56" s="3"/>
      <c r="G56" s="3"/>
      <c r="H56" s="3"/>
    </row>
    <row r="57" spans="1:8">
      <c r="A57" s="3"/>
      <c r="B57" s="3"/>
      <c r="C57" s="3"/>
      <c r="D57" s="3"/>
      <c r="E57" s="3"/>
      <c r="F57" s="3"/>
      <c r="G57" s="3"/>
      <c r="H57" s="3"/>
    </row>
    <row r="58" spans="1:8">
      <c r="A58" s="3"/>
      <c r="B58" s="3"/>
      <c r="C58" s="3"/>
      <c r="D58" s="3"/>
      <c r="E58" s="3"/>
      <c r="F58" s="3"/>
      <c r="G58" s="3"/>
      <c r="H58" s="3"/>
    </row>
    <row r="59" spans="1:8">
      <c r="A59" s="3"/>
      <c r="B59" s="3"/>
      <c r="C59" s="3"/>
      <c r="D59" s="3"/>
      <c r="E59" s="3"/>
      <c r="F59" s="3"/>
      <c r="G59" s="3"/>
      <c r="H59" s="3"/>
    </row>
    <row r="60" spans="1:8">
      <c r="A60" s="3"/>
      <c r="B60" s="3"/>
      <c r="C60" s="3"/>
      <c r="D60" s="3"/>
      <c r="E60" s="3"/>
      <c r="F60" s="3"/>
      <c r="G60" s="3"/>
      <c r="H60" s="3"/>
    </row>
    <row r="61" spans="1:8">
      <c r="A61" s="3"/>
      <c r="B61" s="3"/>
      <c r="C61" s="3"/>
      <c r="D61" s="3"/>
      <c r="E61" s="3"/>
      <c r="F61" s="3"/>
      <c r="G61" s="3"/>
      <c r="H61" s="3"/>
    </row>
    <row r="62" spans="1:8">
      <c r="A62" s="3"/>
      <c r="B62" s="3"/>
      <c r="C62" s="3"/>
      <c r="D62" s="3"/>
      <c r="E62" s="3"/>
      <c r="F62" s="3"/>
      <c r="G62" s="3"/>
      <c r="H62" s="3"/>
    </row>
    <row r="63" spans="1:8">
      <c r="A63" s="3"/>
      <c r="B63" s="3"/>
      <c r="C63" s="3"/>
      <c r="D63" s="3"/>
      <c r="E63" s="3"/>
      <c r="F63" s="3"/>
      <c r="G63" s="3"/>
      <c r="H63" s="3"/>
    </row>
    <row r="64" spans="1:8">
      <c r="A64" s="3"/>
      <c r="B64" s="3"/>
      <c r="C64" s="3"/>
      <c r="D64" s="3"/>
      <c r="E64" s="3"/>
      <c r="F64" s="3"/>
      <c r="G64" s="3"/>
      <c r="H64" s="3"/>
    </row>
    <row r="65" spans="1:8">
      <c r="A65" s="3"/>
      <c r="B65" s="3"/>
      <c r="C65" s="3"/>
      <c r="D65" s="3"/>
      <c r="E65" s="3"/>
      <c r="F65" s="3"/>
      <c r="G65" s="3"/>
      <c r="H65" s="3"/>
    </row>
    <row r="66" spans="1:8">
      <c r="A66" s="3"/>
      <c r="B66" s="3"/>
      <c r="C66" s="3"/>
      <c r="D66" s="3"/>
      <c r="E66" s="3"/>
      <c r="F66" s="3"/>
      <c r="G66" s="3"/>
      <c r="H66" s="3"/>
    </row>
    <row r="67" spans="1:8">
      <c r="A67" s="3"/>
      <c r="B67" s="3"/>
      <c r="C67" s="3"/>
      <c r="D67" s="3"/>
      <c r="E67" s="3"/>
      <c r="F67" s="3"/>
      <c r="G67" s="3"/>
      <c r="H67" s="3"/>
    </row>
    <row r="68" spans="1:8">
      <c r="A68" s="3"/>
      <c r="B68" s="3"/>
      <c r="C68" s="3"/>
      <c r="D68" s="3"/>
      <c r="E68" s="3"/>
      <c r="F68" s="3"/>
      <c r="G68" s="3"/>
      <c r="H68" s="3"/>
    </row>
    <row r="69" spans="1:8">
      <c r="A69" s="3"/>
      <c r="B69" s="3"/>
      <c r="C69" s="3"/>
      <c r="D69" s="3"/>
      <c r="E69" s="3"/>
      <c r="F69" s="3"/>
      <c r="G69" s="3"/>
      <c r="H69" s="3"/>
    </row>
    <row r="70" spans="1:8">
      <c r="A70" s="3"/>
      <c r="B70" s="3"/>
      <c r="C70" s="3"/>
      <c r="D70" s="3"/>
      <c r="E70" s="3"/>
      <c r="F70" s="3"/>
      <c r="G70" s="3"/>
      <c r="H70" s="3"/>
    </row>
    <row r="71" spans="1:8">
      <c r="A71" s="3"/>
      <c r="B71" s="3"/>
      <c r="C71" s="3"/>
      <c r="D71" s="3"/>
      <c r="E71" s="3"/>
      <c r="F71" s="3"/>
      <c r="G71" s="3"/>
      <c r="H71" s="3"/>
    </row>
    <row r="72" spans="1:8">
      <c r="A72" s="3"/>
      <c r="B72" s="3"/>
      <c r="C72" s="3"/>
      <c r="D72" s="3"/>
      <c r="E72" s="3"/>
      <c r="F72" s="3"/>
      <c r="G72" s="3"/>
      <c r="H72" s="3"/>
    </row>
    <row r="73" spans="1:8">
      <c r="A73" s="3"/>
      <c r="B73" s="3"/>
      <c r="C73" s="3"/>
      <c r="D73" s="3"/>
      <c r="E73" s="3"/>
      <c r="F73" s="3"/>
      <c r="G73" s="3"/>
      <c r="H73" s="3"/>
    </row>
    <row r="74" spans="1:8">
      <c r="A74" s="3"/>
      <c r="B74" s="3"/>
      <c r="C74" s="3"/>
      <c r="D74" s="3"/>
      <c r="E74" s="3"/>
      <c r="F74" s="3"/>
      <c r="G74" s="3"/>
      <c r="H74" s="3"/>
    </row>
    <row r="75" spans="1:8">
      <c r="A75" s="3"/>
      <c r="B75" s="3"/>
      <c r="C75" s="3"/>
      <c r="D75" s="3"/>
      <c r="E75" s="3"/>
      <c r="F75" s="3"/>
      <c r="G75" s="3"/>
      <c r="H75" s="3"/>
    </row>
    <row r="76" spans="1:8">
      <c r="A76" s="3"/>
      <c r="B76" s="3"/>
      <c r="C76" s="3"/>
      <c r="D76" s="3"/>
      <c r="E76" s="3"/>
      <c r="F76" s="3"/>
      <c r="G76" s="3"/>
      <c r="H76" s="3"/>
    </row>
    <row r="77" spans="1:8">
      <c r="A77" s="3"/>
      <c r="B77" s="3"/>
      <c r="C77" s="3"/>
      <c r="D77" s="3"/>
      <c r="E77" s="3"/>
      <c r="F77" s="3"/>
      <c r="G77" s="3"/>
      <c r="H77" s="3"/>
    </row>
    <row r="78" spans="1:8">
      <c r="A78" s="3"/>
      <c r="B78" s="3"/>
      <c r="C78" s="3"/>
      <c r="D78" s="3"/>
      <c r="E78" s="3"/>
      <c r="F78" s="3"/>
      <c r="G78" s="3"/>
      <c r="H78" s="3"/>
    </row>
    <row r="79" spans="1:8">
      <c r="A79" s="3"/>
      <c r="B79" s="3"/>
      <c r="C79" s="3"/>
      <c r="D79" s="3"/>
      <c r="E79" s="3"/>
      <c r="F79" s="3"/>
      <c r="G79" s="3"/>
      <c r="H79" s="3"/>
    </row>
    <row r="80" spans="1:8">
      <c r="A80" s="3"/>
      <c r="B80" s="3"/>
      <c r="C80" s="3"/>
      <c r="D80" s="3"/>
      <c r="E80" s="3"/>
      <c r="F80" s="3"/>
      <c r="G80" s="3"/>
      <c r="H80" s="3"/>
    </row>
    <row r="81" spans="1:8">
      <c r="A81" s="3"/>
      <c r="B81" s="3"/>
      <c r="C81" s="3"/>
      <c r="D81" s="3"/>
      <c r="E81" s="3"/>
      <c r="F81" s="3"/>
      <c r="G81" s="3"/>
      <c r="H81" s="3"/>
    </row>
    <row r="82" spans="1:8">
      <c r="A82" s="3"/>
      <c r="B82" s="3"/>
      <c r="C82" s="3"/>
      <c r="D82" s="3"/>
      <c r="E82" s="3"/>
      <c r="F82" s="3"/>
      <c r="G82" s="3"/>
      <c r="H82" s="3"/>
    </row>
    <row r="83" spans="1:8">
      <c r="A83" s="3"/>
      <c r="B83" s="3"/>
      <c r="C83" s="3"/>
      <c r="D83" s="3"/>
      <c r="E83" s="3"/>
      <c r="F83" s="3"/>
      <c r="G83" s="3"/>
      <c r="H83" s="3"/>
    </row>
    <row r="84" spans="1:8">
      <c r="A84" s="3"/>
      <c r="B84" s="3"/>
      <c r="C84" s="3"/>
      <c r="D84" s="3"/>
      <c r="E84" s="3"/>
      <c r="F84" s="3"/>
      <c r="G84" s="3"/>
      <c r="H84" s="3"/>
    </row>
    <row r="85" spans="1:8">
      <c r="A85" s="3"/>
      <c r="B85" s="3"/>
      <c r="C85" s="3"/>
      <c r="D85" s="3"/>
      <c r="E85" s="3"/>
      <c r="F85" s="3"/>
      <c r="G85" s="3"/>
      <c r="H85" s="3"/>
    </row>
    <row r="86" spans="1:8">
      <c r="A86" s="3"/>
      <c r="B86" s="3"/>
      <c r="C86" s="3"/>
      <c r="D86" s="3"/>
      <c r="E86" s="3"/>
      <c r="F86" s="3"/>
      <c r="G86" s="3"/>
      <c r="H86" s="3"/>
    </row>
    <row r="87" spans="1:8">
      <c r="A87" s="3"/>
      <c r="B87" s="3"/>
      <c r="C87" s="3"/>
      <c r="D87" s="3"/>
      <c r="E87" s="3"/>
      <c r="F87" s="3"/>
      <c r="G87" s="3"/>
      <c r="H87" s="3"/>
    </row>
    <row r="88" spans="1:8">
      <c r="A88" s="3"/>
      <c r="B88" s="3"/>
      <c r="C88" s="3"/>
      <c r="D88" s="3"/>
      <c r="E88" s="3"/>
      <c r="F88" s="3"/>
      <c r="G88" s="3"/>
      <c r="H88" s="3"/>
    </row>
    <row r="89" spans="1:8">
      <c r="A89" s="3"/>
      <c r="B89" s="3"/>
      <c r="C89" s="3"/>
      <c r="D89" s="3"/>
      <c r="E89" s="3"/>
      <c r="F89" s="3"/>
      <c r="G89" s="3"/>
      <c r="H89" s="3"/>
    </row>
    <row r="90" spans="1:8">
      <c r="A90" s="3"/>
      <c r="B90" s="3"/>
      <c r="C90" s="3"/>
      <c r="D90" s="3"/>
      <c r="E90" s="3"/>
      <c r="F90" s="3"/>
      <c r="G90" s="3"/>
      <c r="H90" s="3"/>
    </row>
    <row r="91" spans="1:8">
      <c r="A91" s="3"/>
      <c r="B91" s="3"/>
      <c r="C91" s="3"/>
      <c r="D91" s="3"/>
      <c r="E91" s="3"/>
      <c r="F91" s="3"/>
      <c r="G91" s="3"/>
      <c r="H91" s="3"/>
    </row>
    <row r="92" spans="1:8">
      <c r="A92" s="3"/>
      <c r="B92" s="3"/>
      <c r="C92" s="3"/>
      <c r="D92" s="3"/>
      <c r="E92" s="3"/>
      <c r="F92" s="3"/>
      <c r="G92" s="3"/>
      <c r="H92" s="3"/>
    </row>
    <row r="93" spans="1:8">
      <c r="A93" s="3"/>
      <c r="B93" s="3"/>
      <c r="C93" s="3"/>
      <c r="D93" s="3"/>
      <c r="E93" s="3"/>
      <c r="F93" s="3"/>
      <c r="G93" s="3"/>
      <c r="H93" s="3"/>
    </row>
    <row r="94" spans="1:8">
      <c r="A94" s="3"/>
      <c r="B94" s="3"/>
      <c r="C94" s="3"/>
      <c r="D94" s="3"/>
      <c r="E94" s="3"/>
      <c r="F94" s="3"/>
      <c r="G94" s="3"/>
      <c r="H94" s="3"/>
    </row>
    <row r="95" spans="1:8">
      <c r="A95" s="3"/>
      <c r="B95" s="3"/>
      <c r="C95" s="3"/>
      <c r="D95" s="3"/>
      <c r="E95" s="3"/>
      <c r="F95" s="3"/>
      <c r="G95" s="3"/>
      <c r="H95" s="3"/>
    </row>
    <row r="96" spans="1:8">
      <c r="A96" s="3"/>
      <c r="B96" s="3"/>
      <c r="C96" s="3"/>
      <c r="D96" s="3"/>
      <c r="E96" s="3"/>
      <c r="F96" s="3"/>
      <c r="G96" s="3"/>
      <c r="H96" s="3"/>
    </row>
    <row r="97" spans="1:8">
      <c r="A97" s="3"/>
      <c r="B97" s="3"/>
      <c r="C97" s="3"/>
      <c r="D97" s="3"/>
      <c r="E97" s="3"/>
      <c r="F97" s="3"/>
      <c r="G97" s="3"/>
      <c r="H97" s="3"/>
    </row>
    <row r="98" spans="1:8">
      <c r="A98" s="3"/>
      <c r="B98" s="3"/>
      <c r="C98" s="3"/>
      <c r="D98" s="3"/>
      <c r="E98" s="3"/>
      <c r="F98" s="3"/>
      <c r="G98" s="3"/>
      <c r="H98" s="3"/>
    </row>
    <row r="99" spans="1:8">
      <c r="A99" s="3"/>
      <c r="B99" s="3"/>
      <c r="C99" s="3"/>
      <c r="D99" s="3"/>
      <c r="E99" s="3"/>
      <c r="F99" s="3"/>
      <c r="G99" s="3"/>
      <c r="H99" s="3"/>
    </row>
    <row r="100" spans="1:8">
      <c r="A100" s="3"/>
      <c r="B100" s="3"/>
      <c r="C100" s="3"/>
      <c r="D100" s="3"/>
      <c r="E100" s="3"/>
      <c r="F100" s="3"/>
      <c r="G100" s="3"/>
      <c r="H100" s="3"/>
    </row>
    <row r="101" spans="1:8">
      <c r="A101" s="3"/>
      <c r="B101" s="3"/>
      <c r="C101" s="3"/>
      <c r="D101" s="3"/>
      <c r="E101" s="3"/>
      <c r="F101" s="3"/>
      <c r="G101" s="3"/>
      <c r="H101" s="3"/>
    </row>
    <row r="102" spans="1:8">
      <c r="A102" s="3"/>
      <c r="B102" s="3"/>
      <c r="C102" s="3"/>
      <c r="D102" s="3"/>
      <c r="E102" s="3"/>
      <c r="F102" s="3"/>
      <c r="G102" s="3"/>
      <c r="H102" s="3"/>
    </row>
    <row r="103" spans="1:8">
      <c r="A103" s="3"/>
      <c r="B103" s="3"/>
      <c r="C103" s="3"/>
      <c r="D103" s="3"/>
      <c r="E103" s="3"/>
      <c r="F103" s="3"/>
      <c r="G103" s="3"/>
      <c r="H103" s="3"/>
    </row>
    <row r="104" spans="1:8">
      <c r="A104" s="3"/>
      <c r="B104" s="3"/>
      <c r="C104" s="3"/>
      <c r="D104" s="3"/>
      <c r="E104" s="3"/>
      <c r="F104" s="3"/>
      <c r="G104" s="3"/>
      <c r="H104" s="3"/>
    </row>
    <row r="105" spans="1:8">
      <c r="A105" s="3"/>
      <c r="B105" s="3"/>
      <c r="C105" s="3"/>
      <c r="D105" s="3"/>
      <c r="E105" s="3"/>
      <c r="F105" s="3"/>
      <c r="G105" s="3"/>
      <c r="H105" s="3"/>
    </row>
    <row r="106" spans="1:8">
      <c r="A106" s="3"/>
      <c r="B106" s="3"/>
      <c r="C106" s="3"/>
      <c r="D106" s="3"/>
      <c r="E106" s="3"/>
      <c r="F106" s="3"/>
      <c r="G106" s="3"/>
      <c r="H106" s="3"/>
    </row>
    <row r="107" spans="1:8">
      <c r="A107" s="3"/>
      <c r="B107" s="3"/>
      <c r="C107" s="3"/>
      <c r="D107" s="3"/>
      <c r="E107" s="3"/>
      <c r="F107" s="3"/>
      <c r="G107" s="3"/>
      <c r="H107" s="3"/>
    </row>
    <row r="108" spans="1:8">
      <c r="A108" s="3"/>
      <c r="B108" s="3"/>
      <c r="C108" s="3"/>
      <c r="D108" s="3"/>
      <c r="E108" s="3"/>
      <c r="F108" s="3"/>
      <c r="G108" s="3"/>
      <c r="H108" s="3"/>
    </row>
    <row r="109" spans="1:8">
      <c r="A109" s="3"/>
      <c r="B109" s="3"/>
      <c r="C109" s="3"/>
      <c r="D109" s="3"/>
      <c r="E109" s="3"/>
      <c r="F109" s="3"/>
      <c r="G109" s="3"/>
      <c r="H109" s="3"/>
    </row>
    <row r="110" spans="1:8">
      <c r="A110" s="3"/>
      <c r="B110" s="3"/>
      <c r="C110" s="3"/>
      <c r="D110" s="3"/>
      <c r="E110" s="3"/>
      <c r="F110" s="3"/>
      <c r="G110" s="3"/>
      <c r="H110" s="3"/>
    </row>
    <row r="111" spans="1:8">
      <c r="A111" s="3"/>
      <c r="B111" s="3"/>
      <c r="C111" s="3"/>
      <c r="D111" s="3"/>
      <c r="E111" s="3"/>
      <c r="F111" s="3"/>
      <c r="G111" s="3"/>
      <c r="H111" s="3"/>
    </row>
    <row r="112" spans="1:8">
      <c r="A112" s="3"/>
      <c r="B112" s="3"/>
      <c r="C112" s="3"/>
      <c r="D112" s="3"/>
      <c r="E112" s="3"/>
      <c r="F112" s="3"/>
      <c r="G112" s="3"/>
      <c r="H112" s="3"/>
    </row>
    <row r="113" spans="1:8">
      <c r="A113" s="3"/>
      <c r="B113" s="3"/>
      <c r="C113" s="3"/>
      <c r="D113" s="3"/>
      <c r="E113" s="3"/>
      <c r="F113" s="3"/>
      <c r="G113" s="3"/>
      <c r="H113" s="3"/>
    </row>
    <row r="114" spans="1:8">
      <c r="A114" s="3"/>
      <c r="B114" s="3"/>
      <c r="C114" s="3"/>
      <c r="D114" s="3"/>
      <c r="E114" s="3"/>
      <c r="F114" s="3"/>
      <c r="G114" s="3"/>
      <c r="H114" s="3"/>
    </row>
    <row r="115" spans="1:8">
      <c r="A115" s="3"/>
      <c r="B115" s="3"/>
      <c r="C115" s="3"/>
      <c r="D115" s="3"/>
      <c r="E115" s="3"/>
      <c r="F115" s="3"/>
      <c r="G115" s="3"/>
      <c r="H115" s="3"/>
    </row>
    <row r="116" spans="1:8">
      <c r="A116" s="3"/>
      <c r="B116" s="3"/>
      <c r="C116" s="3"/>
      <c r="D116" s="3"/>
      <c r="E116" s="3"/>
      <c r="F116" s="3"/>
      <c r="G116" s="3"/>
      <c r="H116" s="3"/>
    </row>
    <row r="117" spans="1:8">
      <c r="A117" s="3"/>
      <c r="B117" s="3"/>
      <c r="C117" s="3"/>
      <c r="D117" s="3"/>
      <c r="E117" s="3"/>
      <c r="F117" s="3"/>
      <c r="G117" s="3"/>
      <c r="H117" s="3"/>
    </row>
    <row r="118" spans="1:8">
      <c r="A118" s="3"/>
      <c r="B118" s="3"/>
      <c r="C118" s="3"/>
      <c r="D118" s="3"/>
      <c r="E118" s="3"/>
      <c r="F118" s="3"/>
      <c r="G118" s="3"/>
      <c r="H118" s="3"/>
    </row>
    <row r="119" spans="1:8">
      <c r="A119" s="3"/>
      <c r="B119" s="3"/>
      <c r="C119" s="3"/>
      <c r="D119" s="3"/>
      <c r="E119" s="3"/>
      <c r="F119" s="3"/>
      <c r="G119" s="3"/>
      <c r="H119" s="3"/>
    </row>
    <row r="120" spans="1:8">
      <c r="A120" s="3"/>
      <c r="B120" s="3"/>
      <c r="C120" s="3"/>
      <c r="D120" s="3"/>
      <c r="E120" s="3"/>
      <c r="F120" s="3"/>
      <c r="G120" s="3"/>
      <c r="H120" s="3"/>
    </row>
    <row r="121" spans="1:8">
      <c r="A121" s="3"/>
      <c r="B121" s="3"/>
      <c r="C121" s="3"/>
      <c r="D121" s="3"/>
      <c r="E121" s="3"/>
      <c r="F121" s="3"/>
      <c r="G121" s="3"/>
      <c r="H121" s="3"/>
    </row>
    <row r="122" spans="1:8">
      <c r="A122" s="3"/>
      <c r="B122" s="3"/>
      <c r="C122" s="3"/>
      <c r="D122" s="3"/>
      <c r="E122" s="3"/>
      <c r="F122" s="3"/>
      <c r="G122" s="3"/>
      <c r="H122" s="3"/>
    </row>
    <row r="123" spans="1:8">
      <c r="A123" s="3"/>
      <c r="B123" s="3"/>
      <c r="C123" s="3"/>
      <c r="D123" s="3"/>
      <c r="E123" s="3"/>
      <c r="F123" s="3"/>
      <c r="G123" s="3"/>
      <c r="H123" s="3"/>
    </row>
    <row r="124" spans="1:8">
      <c r="A124" s="3"/>
      <c r="B124" s="3"/>
      <c r="C124" s="3"/>
      <c r="D124" s="3"/>
      <c r="E124" s="3"/>
      <c r="F124" s="3"/>
      <c r="G124" s="3"/>
      <c r="H124" s="3"/>
    </row>
    <row r="125" spans="1:8">
      <c r="A125" s="3"/>
      <c r="B125" s="3"/>
      <c r="C125" s="3"/>
      <c r="D125" s="3"/>
      <c r="E125" s="3"/>
      <c r="F125" s="3"/>
      <c r="G125" s="3"/>
      <c r="H125" s="3"/>
    </row>
    <row r="126" spans="1:8">
      <c r="A126" s="3"/>
      <c r="B126" s="3"/>
      <c r="C126" s="3"/>
      <c r="D126" s="3"/>
      <c r="E126" s="3"/>
      <c r="F126" s="3"/>
      <c r="G126" s="3"/>
      <c r="H126" s="3"/>
    </row>
    <row r="127" spans="1:8">
      <c r="A127" s="3"/>
      <c r="B127" s="3"/>
      <c r="C127" s="3"/>
      <c r="D127" s="3"/>
      <c r="E127" s="3"/>
      <c r="F127" s="3"/>
      <c r="G127" s="3"/>
      <c r="H127" s="3"/>
    </row>
    <row r="128" spans="1:8">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row r="137" spans="1:8">
      <c r="A137" s="3"/>
      <c r="B137" s="3"/>
      <c r="C137" s="3"/>
      <c r="D137" s="3"/>
      <c r="E137" s="3"/>
      <c r="F137" s="3"/>
      <c r="G137" s="3"/>
      <c r="H137" s="3"/>
    </row>
    <row r="138" spans="1:8">
      <c r="A138" s="3"/>
      <c r="B138" s="3"/>
      <c r="C138" s="3"/>
      <c r="D138" s="3"/>
      <c r="E138" s="3"/>
      <c r="F138" s="3"/>
      <c r="G138" s="3"/>
      <c r="H138" s="3"/>
    </row>
    <row r="139" spans="1:8">
      <c r="A139" s="3"/>
      <c r="B139" s="3"/>
      <c r="C139" s="3"/>
      <c r="D139" s="3"/>
      <c r="E139" s="3"/>
      <c r="F139" s="3"/>
      <c r="G139" s="3"/>
      <c r="H139" s="3"/>
    </row>
    <row r="140" spans="1:8">
      <c r="A140" s="3"/>
      <c r="B140" s="3"/>
      <c r="C140" s="3"/>
      <c r="D140" s="3"/>
      <c r="E140" s="3"/>
      <c r="F140" s="3"/>
      <c r="G140" s="3"/>
      <c r="H140" s="3"/>
    </row>
    <row r="141" spans="1:8">
      <c r="A141" s="3"/>
      <c r="B141" s="3"/>
      <c r="C141" s="3"/>
      <c r="D141" s="3"/>
      <c r="E141" s="3"/>
      <c r="F141" s="3"/>
      <c r="G141" s="3"/>
      <c r="H141" s="3"/>
    </row>
    <row r="142" spans="1:8">
      <c r="A142" s="3"/>
      <c r="B142" s="3"/>
      <c r="C142" s="3"/>
      <c r="D142" s="3"/>
      <c r="E142" s="3"/>
      <c r="F142" s="3"/>
      <c r="G142" s="3"/>
      <c r="H142" s="3"/>
    </row>
    <row r="143" spans="1:8">
      <c r="A143" s="3"/>
      <c r="B143" s="3"/>
      <c r="C143" s="3"/>
      <c r="D143" s="3"/>
      <c r="E143" s="3"/>
      <c r="F143" s="3"/>
      <c r="G143" s="3"/>
      <c r="H143" s="3"/>
    </row>
    <row r="144" spans="1:8">
      <c r="A144" s="3"/>
      <c r="B144" s="3"/>
      <c r="C144" s="3"/>
      <c r="D144" s="3"/>
      <c r="E144" s="3"/>
      <c r="F144" s="3"/>
      <c r="G144" s="3"/>
      <c r="H144" s="3"/>
    </row>
    <row r="145" spans="1:8">
      <c r="A145" s="3"/>
      <c r="B145" s="3"/>
      <c r="C145" s="3"/>
      <c r="D145" s="3"/>
      <c r="E145" s="3"/>
      <c r="F145" s="3"/>
      <c r="G145" s="3"/>
      <c r="H145" s="3"/>
    </row>
    <row r="146" spans="1:8">
      <c r="A146" s="3"/>
      <c r="B146" s="3"/>
      <c r="C146" s="3"/>
      <c r="D146" s="3"/>
      <c r="E146" s="3"/>
      <c r="F146" s="3"/>
      <c r="G146" s="3"/>
      <c r="H146" s="3"/>
    </row>
    <row r="147" spans="1:8">
      <c r="A147" s="3"/>
      <c r="B147" s="3"/>
      <c r="C147" s="3"/>
      <c r="D147" s="3"/>
      <c r="E147" s="3"/>
      <c r="F147" s="3"/>
      <c r="G147" s="3"/>
      <c r="H147" s="3"/>
    </row>
    <row r="148" spans="1:8">
      <c r="A148" s="3"/>
      <c r="B148" s="3"/>
      <c r="C148" s="3"/>
      <c r="D148" s="3"/>
      <c r="E148" s="3"/>
      <c r="F148" s="3"/>
      <c r="G148" s="3"/>
      <c r="H148" s="3"/>
    </row>
    <row r="149" spans="1:8">
      <c r="A149" s="3"/>
      <c r="B149" s="3"/>
      <c r="C149" s="3"/>
      <c r="D149" s="3"/>
      <c r="E149" s="3"/>
      <c r="F149" s="3"/>
      <c r="G149" s="3"/>
      <c r="H149" s="3"/>
    </row>
    <row r="150" spans="1:8">
      <c r="A150" s="3"/>
      <c r="B150" s="3"/>
      <c r="C150" s="3"/>
      <c r="D150" s="3"/>
      <c r="E150" s="3"/>
      <c r="F150" s="3"/>
      <c r="G150" s="3"/>
      <c r="H150" s="3"/>
    </row>
    <row r="151" spans="1:8">
      <c r="A151" s="3"/>
      <c r="B151" s="3"/>
      <c r="C151" s="3"/>
      <c r="D151" s="3"/>
      <c r="E151" s="3"/>
      <c r="F151" s="3"/>
      <c r="G151" s="3"/>
      <c r="H151" s="3"/>
    </row>
    <row r="152" spans="1:8">
      <c r="A152" s="3"/>
      <c r="B152" s="3"/>
      <c r="C152" s="3"/>
      <c r="D152" s="3"/>
      <c r="E152" s="3"/>
      <c r="F152" s="3"/>
      <c r="G152" s="3"/>
      <c r="H152" s="3"/>
    </row>
    <row r="153" spans="1:8">
      <c r="A153" s="3"/>
      <c r="B153" s="3"/>
      <c r="C153" s="3"/>
      <c r="D153" s="3"/>
      <c r="E153" s="3"/>
      <c r="F153" s="3"/>
      <c r="G153" s="3"/>
      <c r="H153" s="3"/>
    </row>
    <row r="154" spans="1:8">
      <c r="A154" s="3"/>
      <c r="B154" s="3"/>
      <c r="C154" s="3"/>
      <c r="D154" s="3"/>
      <c r="E154" s="3"/>
      <c r="F154" s="3"/>
      <c r="G154" s="3"/>
      <c r="H154" s="3"/>
    </row>
    <row r="155" spans="1:8">
      <c r="A155" s="3"/>
      <c r="B155" s="3"/>
      <c r="C155" s="3"/>
      <c r="D155" s="3"/>
      <c r="E155" s="3"/>
      <c r="F155" s="3"/>
      <c r="G155" s="3"/>
      <c r="H155" s="3"/>
    </row>
    <row r="156" spans="1:8">
      <c r="A156" s="3"/>
      <c r="B156" s="3"/>
      <c r="C156" s="3"/>
      <c r="D156" s="3"/>
      <c r="E156" s="3"/>
      <c r="F156" s="3"/>
      <c r="G156" s="3"/>
      <c r="H156" s="3"/>
    </row>
    <row r="157" spans="1:8">
      <c r="A157" s="3"/>
      <c r="B157" s="3"/>
      <c r="C157" s="3"/>
      <c r="D157" s="3"/>
      <c r="E157" s="3"/>
      <c r="F157" s="3"/>
      <c r="G157" s="3"/>
      <c r="H157" s="3"/>
    </row>
    <row r="158" spans="1:8">
      <c r="A158" s="3"/>
      <c r="B158" s="3"/>
      <c r="C158" s="3"/>
      <c r="D158" s="3"/>
      <c r="E158" s="3"/>
      <c r="F158" s="3"/>
      <c r="G158" s="3"/>
      <c r="H158" s="3"/>
    </row>
    <row r="159" spans="1:8">
      <c r="A159" s="3"/>
      <c r="B159" s="3"/>
      <c r="C159" s="3"/>
      <c r="D159" s="3"/>
      <c r="E159" s="3"/>
      <c r="F159" s="3"/>
      <c r="G159" s="3"/>
      <c r="H159" s="3"/>
    </row>
    <row r="160" spans="1:8">
      <c r="A160" s="3"/>
      <c r="B160" s="3"/>
      <c r="C160" s="3"/>
      <c r="D160" s="3"/>
      <c r="E160" s="3"/>
      <c r="F160" s="3"/>
      <c r="G160" s="3"/>
      <c r="H160" s="3"/>
    </row>
    <row r="161" spans="1:8">
      <c r="A161" s="3"/>
      <c r="B161" s="3"/>
      <c r="C161" s="3"/>
      <c r="D161" s="3"/>
      <c r="E161" s="3"/>
      <c r="F161" s="3"/>
      <c r="G161" s="3"/>
      <c r="H161" s="3"/>
    </row>
    <row r="162" spans="1:8">
      <c r="A162" s="3"/>
      <c r="B162" s="3"/>
      <c r="C162" s="3"/>
      <c r="D162" s="3"/>
      <c r="E162" s="3"/>
      <c r="F162" s="3"/>
      <c r="G162" s="3"/>
      <c r="H162" s="3"/>
    </row>
    <row r="163" spans="1:8">
      <c r="A163" s="3"/>
      <c r="B163" s="3"/>
      <c r="C163" s="3"/>
      <c r="D163" s="3"/>
      <c r="E163" s="3"/>
      <c r="F163" s="3"/>
      <c r="G163" s="3"/>
      <c r="H163" s="3"/>
    </row>
    <row r="164" spans="1:8">
      <c r="A164" s="3"/>
      <c r="B164" s="3"/>
      <c r="C164" s="3"/>
      <c r="D164" s="3"/>
      <c r="E164" s="3"/>
      <c r="F164" s="3"/>
      <c r="G164" s="3"/>
      <c r="H164" s="3"/>
    </row>
    <row r="165" spans="1:8">
      <c r="A165" s="3"/>
      <c r="B165" s="3"/>
      <c r="C165" s="3"/>
      <c r="D165" s="3"/>
      <c r="E165" s="3"/>
      <c r="F165" s="3"/>
      <c r="G165" s="3"/>
      <c r="H165" s="3"/>
    </row>
    <row r="166" spans="1:8">
      <c r="A166" s="3"/>
      <c r="B166" s="3"/>
      <c r="C166" s="3"/>
      <c r="D166" s="3"/>
      <c r="E166" s="3"/>
      <c r="F166" s="3"/>
      <c r="G166" s="3"/>
      <c r="H166" s="3"/>
    </row>
    <row r="167" spans="1:8">
      <c r="A167" s="3"/>
      <c r="B167" s="3"/>
      <c r="C167" s="3"/>
      <c r="D167" s="3"/>
      <c r="E167" s="3"/>
      <c r="F167" s="3"/>
      <c r="G167" s="3"/>
      <c r="H167" s="3"/>
    </row>
    <row r="168" spans="1:8">
      <c r="A168" s="3"/>
      <c r="B168" s="3"/>
      <c r="C168" s="3"/>
      <c r="D168" s="3"/>
      <c r="E168" s="3"/>
      <c r="F168" s="3"/>
      <c r="G168" s="3"/>
      <c r="H168" s="3"/>
    </row>
    <row r="169" spans="1:8">
      <c r="A169" s="3"/>
      <c r="B169" s="3"/>
      <c r="C169" s="3"/>
      <c r="D169" s="3"/>
      <c r="E169" s="3"/>
      <c r="F169" s="3"/>
      <c r="G169" s="3"/>
      <c r="H169" s="3"/>
    </row>
    <row r="170" spans="1:8">
      <c r="A170" s="3"/>
      <c r="B170" s="3"/>
      <c r="C170" s="3"/>
      <c r="D170" s="3"/>
      <c r="E170" s="3"/>
      <c r="F170" s="3"/>
      <c r="G170" s="3"/>
      <c r="H170" s="3"/>
    </row>
    <row r="171" spans="1:8">
      <c r="A171" s="3"/>
      <c r="B171" s="3"/>
      <c r="C171" s="3"/>
      <c r="D171" s="3"/>
      <c r="E171" s="3"/>
      <c r="F171" s="3"/>
      <c r="G171" s="3"/>
      <c r="H171" s="3"/>
    </row>
    <row r="172" spans="1:8">
      <c r="A172" s="3"/>
      <c r="B172" s="3"/>
      <c r="C172" s="3"/>
      <c r="D172" s="3"/>
      <c r="E172" s="3"/>
      <c r="F172" s="3"/>
      <c r="G172" s="3"/>
      <c r="H172" s="3"/>
    </row>
    <row r="173" spans="1:8">
      <c r="A173" s="3"/>
      <c r="B173" s="3"/>
      <c r="C173" s="3"/>
      <c r="D173" s="3"/>
      <c r="E173" s="3"/>
      <c r="F173" s="3"/>
      <c r="G173" s="3"/>
      <c r="H173" s="3"/>
    </row>
    <row r="174" spans="1:8">
      <c r="A174" s="3"/>
      <c r="B174" s="3"/>
      <c r="C174" s="3"/>
      <c r="D174" s="3"/>
      <c r="E174" s="3"/>
      <c r="F174" s="3"/>
      <c r="G174" s="3"/>
      <c r="H174" s="3"/>
    </row>
    <row r="175" spans="1:8">
      <c r="A175" s="3"/>
      <c r="B175" s="3"/>
      <c r="C175" s="3"/>
      <c r="D175" s="3"/>
      <c r="E175" s="3"/>
      <c r="F175" s="3"/>
      <c r="G175" s="3"/>
      <c r="H175" s="3"/>
    </row>
    <row r="176" spans="1:8">
      <c r="A176" s="3"/>
      <c r="B176" s="3"/>
      <c r="C176" s="3"/>
      <c r="D176" s="3"/>
      <c r="E176" s="3"/>
      <c r="F176" s="3"/>
      <c r="G176" s="3"/>
      <c r="H176" s="3"/>
    </row>
    <row r="177" spans="1:8">
      <c r="A177" s="3"/>
      <c r="B177" s="3"/>
      <c r="C177" s="3"/>
      <c r="D177" s="3"/>
      <c r="E177" s="3"/>
      <c r="F177" s="3"/>
      <c r="G177" s="3"/>
      <c r="H177" s="3"/>
    </row>
    <row r="178" spans="1:8">
      <c r="A178" s="3"/>
      <c r="B178" s="3"/>
      <c r="C178" s="3"/>
      <c r="D178" s="3"/>
      <c r="E178" s="3"/>
      <c r="F178" s="3"/>
      <c r="G178" s="3"/>
      <c r="H178" s="3"/>
    </row>
    <row r="179" spans="1:8">
      <c r="A179" s="3"/>
      <c r="B179" s="3"/>
      <c r="C179" s="3"/>
      <c r="D179" s="3"/>
      <c r="E179" s="3"/>
      <c r="F179" s="3"/>
      <c r="G179" s="3"/>
      <c r="H179" s="3"/>
    </row>
    <row r="180" spans="1:8">
      <c r="A180" s="3"/>
      <c r="B180" s="3"/>
      <c r="C180" s="3"/>
      <c r="D180" s="3"/>
      <c r="E180" s="3"/>
      <c r="F180" s="3"/>
      <c r="G180" s="3"/>
      <c r="H180" s="3"/>
    </row>
    <row r="181" spans="1:8">
      <c r="A181" s="3"/>
      <c r="B181" s="3"/>
      <c r="C181" s="3"/>
      <c r="D181" s="3"/>
      <c r="E181" s="3"/>
      <c r="F181" s="3"/>
      <c r="G181" s="3"/>
      <c r="H181" s="3"/>
    </row>
    <row r="182" spans="1:8">
      <c r="A182" s="3"/>
      <c r="B182" s="3"/>
      <c r="C182" s="3"/>
      <c r="D182" s="3"/>
      <c r="E182" s="3"/>
      <c r="F182" s="3"/>
      <c r="G182" s="3"/>
      <c r="H182" s="3"/>
    </row>
    <row r="183" spans="1:8">
      <c r="A183" s="3"/>
      <c r="B183" s="3"/>
      <c r="C183" s="3"/>
      <c r="D183" s="3"/>
      <c r="E183" s="3"/>
      <c r="F183" s="3"/>
      <c r="G183" s="3"/>
      <c r="H183" s="3"/>
    </row>
    <row r="184" spans="1:8">
      <c r="A184" s="3"/>
      <c r="B184" s="3"/>
      <c r="C184" s="3"/>
      <c r="D184" s="3"/>
      <c r="E184" s="3"/>
      <c r="F184" s="3"/>
      <c r="G184" s="3"/>
      <c r="H184" s="3"/>
    </row>
    <row r="185" spans="1:8">
      <c r="A185" s="3"/>
      <c r="B185" s="3"/>
      <c r="C185" s="3"/>
      <c r="D185" s="3"/>
      <c r="E185" s="3"/>
      <c r="F185" s="3"/>
      <c r="G185" s="3"/>
      <c r="H185" s="3"/>
    </row>
    <row r="186" spans="1:8">
      <c r="A186" s="3"/>
      <c r="B186" s="3"/>
      <c r="C186" s="3"/>
      <c r="D186" s="3"/>
      <c r="E186" s="3"/>
      <c r="F186" s="3"/>
      <c r="G186" s="3"/>
      <c r="H186" s="3"/>
    </row>
    <row r="187" spans="1:8">
      <c r="A187" s="3"/>
      <c r="B187" s="3"/>
      <c r="C187" s="3"/>
      <c r="D187" s="3"/>
      <c r="E187" s="3"/>
      <c r="F187" s="3"/>
      <c r="G187" s="3"/>
      <c r="H187" s="3"/>
    </row>
    <row r="188" spans="1:8">
      <c r="A188" s="3"/>
      <c r="B188" s="3"/>
      <c r="C188" s="3"/>
      <c r="D188" s="3"/>
      <c r="E188" s="3"/>
      <c r="F188" s="3"/>
      <c r="G188" s="3"/>
      <c r="H188" s="3"/>
    </row>
    <row r="189" spans="1:8">
      <c r="A189" s="3"/>
      <c r="B189" s="3"/>
      <c r="C189" s="3"/>
      <c r="D189" s="3"/>
      <c r="E189" s="3"/>
      <c r="F189" s="3"/>
      <c r="G189" s="3"/>
      <c r="H189" s="3"/>
    </row>
    <row r="190" spans="1:8">
      <c r="A190" s="3"/>
      <c r="B190" s="3"/>
      <c r="C190" s="3"/>
      <c r="D190" s="3"/>
      <c r="E190" s="3"/>
      <c r="F190" s="3"/>
      <c r="G190" s="3"/>
      <c r="H190" s="3"/>
    </row>
    <row r="191" spans="1:8">
      <c r="A191" s="3"/>
      <c r="B191" s="3"/>
      <c r="C191" s="3"/>
      <c r="D191" s="3"/>
      <c r="E191" s="3"/>
      <c r="F191" s="3"/>
      <c r="G191" s="3"/>
      <c r="H191" s="3"/>
    </row>
    <row r="192" spans="1:8">
      <c r="A192" s="3"/>
      <c r="B192" s="3"/>
      <c r="C192" s="3"/>
      <c r="D192" s="3"/>
      <c r="E192" s="3"/>
      <c r="F192" s="3"/>
      <c r="G192" s="3"/>
      <c r="H192" s="3"/>
    </row>
    <row r="193" spans="1:8">
      <c r="A193" s="3"/>
      <c r="B193" s="3"/>
      <c r="C193" s="3"/>
      <c r="D193" s="3"/>
      <c r="E193" s="3"/>
      <c r="F193" s="3"/>
      <c r="G193" s="3"/>
      <c r="H193" s="3"/>
    </row>
    <row r="194" spans="1:8">
      <c r="A194" s="3"/>
      <c r="B194" s="3"/>
      <c r="C194" s="3"/>
      <c r="D194" s="3"/>
      <c r="E194" s="3"/>
      <c r="F194" s="3"/>
      <c r="G194" s="3"/>
      <c r="H194" s="3"/>
    </row>
    <row r="195" spans="1:8">
      <c r="A195" s="3"/>
      <c r="B195" s="3"/>
      <c r="C195" s="3"/>
      <c r="D195" s="3"/>
      <c r="E195" s="3"/>
      <c r="F195" s="3"/>
      <c r="G195" s="3"/>
      <c r="H195" s="3"/>
    </row>
    <row r="196" spans="1:8">
      <c r="A196" s="3"/>
      <c r="B196" s="3"/>
      <c r="C196" s="3"/>
      <c r="D196" s="3"/>
      <c r="E196" s="3"/>
      <c r="F196" s="3"/>
      <c r="G196" s="3"/>
      <c r="H196" s="3"/>
    </row>
    <row r="197" spans="1:8">
      <c r="A197" s="3"/>
      <c r="B197" s="3"/>
      <c r="C197" s="3"/>
      <c r="D197" s="3"/>
      <c r="E197" s="3"/>
      <c r="F197" s="3"/>
      <c r="G197" s="3"/>
      <c r="H197" s="3"/>
    </row>
    <row r="198" spans="1:8">
      <c r="A198" s="3"/>
      <c r="B198" s="3"/>
      <c r="C198" s="3"/>
      <c r="D198" s="3"/>
      <c r="E198" s="3"/>
      <c r="F198" s="3"/>
      <c r="G198" s="3"/>
      <c r="H198" s="3"/>
    </row>
    <row r="199" spans="1:8">
      <c r="A199" s="3"/>
      <c r="B199" s="3"/>
      <c r="C199" s="3"/>
      <c r="D199" s="3"/>
      <c r="E199" s="3"/>
      <c r="F199" s="3"/>
      <c r="G199" s="3"/>
      <c r="H199" s="3"/>
    </row>
    <row r="200" spans="1:8">
      <c r="A200" s="3"/>
      <c r="B200" s="3"/>
      <c r="C200" s="3"/>
      <c r="D200" s="3"/>
      <c r="E200" s="3"/>
      <c r="F200" s="3"/>
      <c r="G200" s="3"/>
      <c r="H200" s="3"/>
    </row>
    <row r="201" spans="1:8">
      <c r="A201" s="3"/>
      <c r="B201" s="3"/>
      <c r="C201" s="3"/>
      <c r="D201" s="3"/>
      <c r="E201" s="3"/>
      <c r="F201" s="3"/>
      <c r="G201" s="3"/>
      <c r="H201" s="3"/>
    </row>
    <row r="202" spans="1:8">
      <c r="A202" s="3"/>
      <c r="B202" s="3"/>
      <c r="C202" s="3"/>
      <c r="D202" s="3"/>
      <c r="E202" s="3"/>
      <c r="F202" s="3"/>
      <c r="G202" s="3"/>
      <c r="H202" s="3"/>
    </row>
    <row r="203" spans="1:8">
      <c r="A203" s="3"/>
      <c r="B203" s="3"/>
      <c r="C203" s="3"/>
      <c r="D203" s="3"/>
      <c r="E203" s="3"/>
      <c r="F203" s="3"/>
      <c r="G203" s="3"/>
      <c r="H203" s="3"/>
    </row>
    <row r="204" spans="1:8">
      <c r="A204" s="3"/>
      <c r="B204" s="3"/>
      <c r="C204" s="3"/>
      <c r="D204" s="3"/>
      <c r="E204" s="3"/>
      <c r="F204" s="3"/>
      <c r="G204" s="3"/>
      <c r="H204" s="3"/>
    </row>
    <row r="205" spans="1:8">
      <c r="A205" s="3"/>
      <c r="B205" s="3"/>
      <c r="C205" s="3"/>
      <c r="D205" s="3"/>
      <c r="E205" s="3"/>
      <c r="F205" s="3"/>
      <c r="G205" s="3"/>
      <c r="H205" s="3"/>
    </row>
    <row r="206" spans="1:8">
      <c r="A206" s="3"/>
      <c r="B206" s="3"/>
      <c r="C206" s="3"/>
      <c r="D206" s="3"/>
      <c r="E206" s="3"/>
      <c r="F206" s="3"/>
      <c r="G206" s="3"/>
      <c r="H206" s="3"/>
    </row>
    <row r="207" spans="1:8">
      <c r="A207" s="3"/>
      <c r="B207" s="3"/>
      <c r="C207" s="3"/>
      <c r="D207" s="3"/>
      <c r="E207" s="3"/>
      <c r="F207" s="3"/>
      <c r="G207" s="3"/>
      <c r="H207" s="3"/>
    </row>
    <row r="208" spans="1:8">
      <c r="A208" s="3"/>
      <c r="B208" s="3"/>
      <c r="C208" s="3"/>
      <c r="D208" s="3"/>
      <c r="E208" s="3"/>
      <c r="F208" s="3"/>
      <c r="G208" s="3"/>
      <c r="H208" s="3"/>
    </row>
    <row r="209" spans="1:8">
      <c r="A209" s="3"/>
      <c r="B209" s="3"/>
      <c r="C209" s="3"/>
      <c r="D209" s="3"/>
      <c r="E209" s="3"/>
      <c r="F209" s="3"/>
      <c r="G209" s="3"/>
      <c r="H209" s="3"/>
    </row>
    <row r="210" spans="1:8">
      <c r="A210" s="3"/>
      <c r="B210" s="3"/>
      <c r="C210" s="3"/>
      <c r="D210" s="3"/>
      <c r="E210" s="3"/>
      <c r="F210" s="3"/>
      <c r="G210" s="3"/>
      <c r="H210" s="3"/>
    </row>
    <row r="211" spans="1:8">
      <c r="A211" s="3"/>
      <c r="B211" s="3"/>
      <c r="C211" s="3"/>
      <c r="D211" s="3"/>
      <c r="E211" s="3"/>
      <c r="F211" s="3"/>
      <c r="G211" s="3"/>
      <c r="H211" s="3"/>
    </row>
    <row r="212" spans="1:8">
      <c r="A212" s="3"/>
      <c r="B212" s="3"/>
      <c r="C212" s="3"/>
      <c r="D212" s="3"/>
      <c r="E212" s="3"/>
      <c r="F212" s="3"/>
      <c r="G212" s="3"/>
      <c r="H212" s="3"/>
    </row>
    <row r="213" spans="1:8">
      <c r="A213" s="3"/>
      <c r="B213" s="3"/>
      <c r="C213" s="3"/>
      <c r="D213" s="3"/>
      <c r="E213" s="3"/>
      <c r="F213" s="3"/>
      <c r="G213" s="3"/>
      <c r="H213" s="3"/>
    </row>
    <row r="214" spans="1:8">
      <c r="A214" s="3"/>
      <c r="B214" s="3"/>
      <c r="C214" s="3"/>
      <c r="D214" s="3"/>
      <c r="E214" s="3"/>
      <c r="F214" s="3"/>
      <c r="G214" s="3"/>
      <c r="H214" s="3"/>
    </row>
    <row r="215" spans="1:8">
      <c r="A215" s="3"/>
      <c r="B215" s="3"/>
      <c r="C215" s="3"/>
      <c r="D215" s="3"/>
      <c r="E215" s="3"/>
      <c r="F215" s="3"/>
      <c r="G215" s="3"/>
      <c r="H215" s="3"/>
    </row>
    <row r="216" spans="1:8">
      <c r="A216" s="3"/>
      <c r="B216" s="3"/>
      <c r="C216" s="3"/>
      <c r="D216" s="3"/>
      <c r="E216" s="3"/>
      <c r="F216" s="3"/>
      <c r="G216" s="3"/>
      <c r="H216" s="3"/>
    </row>
    <row r="217" spans="1:8">
      <c r="A217" s="3"/>
      <c r="B217" s="3"/>
      <c r="C217" s="3"/>
      <c r="D217" s="3"/>
      <c r="E217" s="3"/>
      <c r="F217" s="3"/>
      <c r="G217" s="3"/>
      <c r="H217" s="3"/>
    </row>
    <row r="218" spans="1:8">
      <c r="A218" s="3"/>
      <c r="B218" s="3"/>
      <c r="C218" s="3"/>
      <c r="D218" s="3"/>
      <c r="E218" s="3"/>
      <c r="F218" s="3"/>
      <c r="G218" s="3"/>
      <c r="H218" s="3"/>
    </row>
    <row r="219" spans="1:8">
      <c r="A219" s="3"/>
      <c r="B219" s="3"/>
      <c r="C219" s="3"/>
      <c r="D219" s="3"/>
      <c r="E219" s="3"/>
      <c r="F219" s="3"/>
      <c r="G219" s="3"/>
      <c r="H219" s="3"/>
    </row>
    <row r="220" spans="1:8">
      <c r="A220" s="3"/>
      <c r="B220" s="3"/>
      <c r="C220" s="3"/>
      <c r="D220" s="3"/>
      <c r="E220" s="3"/>
      <c r="F220" s="3"/>
      <c r="G220" s="3"/>
      <c r="H220" s="3"/>
    </row>
    <row r="221" spans="1:8">
      <c r="A221" s="3"/>
      <c r="B221" s="3"/>
      <c r="C221" s="3"/>
      <c r="D221" s="3"/>
      <c r="E221" s="3"/>
      <c r="F221" s="3"/>
      <c r="G221" s="3"/>
      <c r="H221" s="3"/>
    </row>
    <row r="222" spans="1:8">
      <c r="A222" s="3"/>
      <c r="B222" s="3"/>
      <c r="C222" s="3"/>
      <c r="D222" s="3"/>
      <c r="E222" s="3"/>
      <c r="F222" s="3"/>
      <c r="G222" s="3"/>
      <c r="H222" s="3"/>
    </row>
    <row r="223" spans="1:8">
      <c r="A223" s="3"/>
      <c r="B223" s="3"/>
      <c r="C223" s="3"/>
      <c r="D223" s="3"/>
      <c r="E223" s="3"/>
      <c r="F223" s="3"/>
      <c r="G223" s="3"/>
      <c r="H223" s="3"/>
    </row>
    <row r="224" spans="1:8">
      <c r="A224" s="3"/>
      <c r="B224" s="3"/>
      <c r="C224" s="3"/>
      <c r="D224" s="3"/>
      <c r="E224" s="3"/>
      <c r="F224" s="3"/>
      <c r="G224" s="3"/>
      <c r="H224" s="3"/>
    </row>
    <row r="225" spans="1:8">
      <c r="A225" s="3"/>
      <c r="B225" s="3"/>
      <c r="C225" s="3"/>
      <c r="D225" s="3"/>
      <c r="E225" s="3"/>
      <c r="F225" s="3"/>
      <c r="G225" s="3"/>
      <c r="H225" s="3"/>
    </row>
    <row r="226" spans="1:8">
      <c r="A226" s="3"/>
      <c r="B226" s="3"/>
      <c r="C226" s="3"/>
      <c r="D226" s="3"/>
      <c r="E226" s="3"/>
      <c r="F226" s="3"/>
      <c r="G226" s="3"/>
      <c r="H226" s="3"/>
    </row>
    <row r="227" spans="1:8">
      <c r="A227" s="3"/>
      <c r="B227" s="3"/>
      <c r="C227" s="3"/>
      <c r="D227" s="3"/>
      <c r="E227" s="3"/>
      <c r="F227" s="3"/>
      <c r="G227" s="3"/>
      <c r="H227" s="3"/>
    </row>
    <row r="228" spans="1:8">
      <c r="A228" s="3"/>
      <c r="B228" s="3"/>
      <c r="C228" s="3"/>
      <c r="D228" s="3"/>
      <c r="E228" s="3"/>
      <c r="F228" s="3"/>
      <c r="G228" s="3"/>
      <c r="H228" s="3"/>
    </row>
    <row r="229" spans="1:8">
      <c r="A229" s="3"/>
      <c r="B229" s="3"/>
      <c r="C229" s="3"/>
      <c r="D229" s="3"/>
      <c r="E229" s="3"/>
      <c r="F229" s="3"/>
      <c r="G229" s="3"/>
      <c r="H229" s="3"/>
    </row>
    <row r="230" spans="1:8">
      <c r="A230" s="3"/>
      <c r="B230" s="3"/>
      <c r="C230" s="3"/>
      <c r="D230" s="3"/>
      <c r="E230" s="3"/>
      <c r="F230" s="3"/>
      <c r="G230" s="3"/>
      <c r="H230" s="3"/>
    </row>
    <row r="231" spans="1:8">
      <c r="A231" s="3"/>
      <c r="B231" s="3"/>
      <c r="C231" s="3"/>
      <c r="D231" s="3"/>
      <c r="E231" s="3"/>
      <c r="F231" s="3"/>
      <c r="G231" s="3"/>
      <c r="H231" s="3"/>
    </row>
    <row r="232" spans="1:8">
      <c r="A232" s="3"/>
      <c r="B232" s="3"/>
      <c r="C232" s="3"/>
      <c r="D232" s="3"/>
      <c r="E232" s="3"/>
      <c r="F232" s="3"/>
      <c r="G232" s="3"/>
      <c r="H232" s="3"/>
    </row>
    <row r="233" spans="1:8">
      <c r="A233" s="3"/>
      <c r="B233" s="3"/>
      <c r="C233" s="3"/>
      <c r="D233" s="3"/>
      <c r="E233" s="3"/>
      <c r="F233" s="3"/>
      <c r="G233" s="3"/>
      <c r="H233" s="3"/>
    </row>
    <row r="234" spans="1:8">
      <c r="A234" s="3"/>
      <c r="B234" s="3"/>
      <c r="C234" s="3"/>
      <c r="D234" s="3"/>
      <c r="E234" s="3"/>
      <c r="F234" s="3"/>
      <c r="G234" s="3"/>
      <c r="H234" s="3"/>
    </row>
    <row r="235" spans="1:8">
      <c r="A235" s="3"/>
      <c r="B235" s="3"/>
      <c r="C235" s="3"/>
      <c r="D235" s="3"/>
      <c r="E235" s="3"/>
      <c r="F235" s="3"/>
      <c r="G235" s="3"/>
      <c r="H235" s="3"/>
    </row>
    <row r="236" spans="1:8">
      <c r="A236" s="3"/>
      <c r="B236" s="3"/>
      <c r="C236" s="3"/>
      <c r="D236" s="3"/>
      <c r="E236" s="3"/>
      <c r="F236" s="3"/>
      <c r="G236" s="3"/>
      <c r="H236" s="3"/>
    </row>
    <row r="237" spans="1:8">
      <c r="A237" s="3"/>
      <c r="B237" s="3"/>
      <c r="C237" s="3"/>
      <c r="D237" s="3"/>
      <c r="E237" s="3"/>
      <c r="F237" s="3"/>
      <c r="G237" s="3"/>
      <c r="H237" s="3"/>
    </row>
    <row r="238" spans="1:8">
      <c r="A238" s="3"/>
      <c r="B238" s="3"/>
      <c r="C238" s="3"/>
      <c r="D238" s="3"/>
      <c r="E238" s="3"/>
      <c r="F238" s="3"/>
      <c r="G238" s="3"/>
      <c r="H238" s="3"/>
    </row>
    <row r="239" spans="1:8">
      <c r="A239" s="3"/>
      <c r="B239" s="3"/>
      <c r="C239" s="3"/>
      <c r="D239" s="3"/>
      <c r="E239" s="3"/>
      <c r="F239" s="3"/>
      <c r="G239" s="3"/>
      <c r="H239" s="3"/>
    </row>
    <row r="240" spans="1:8">
      <c r="A240" s="3"/>
      <c r="B240" s="3"/>
      <c r="C240" s="3"/>
      <c r="D240" s="3"/>
      <c r="E240" s="3"/>
      <c r="F240" s="3"/>
      <c r="G240" s="3"/>
      <c r="H240" s="3"/>
    </row>
    <row r="241" spans="1:8">
      <c r="A241" s="3"/>
      <c r="B241" s="3"/>
      <c r="C241" s="3"/>
      <c r="D241" s="3"/>
      <c r="E241" s="3"/>
      <c r="F241" s="3"/>
      <c r="G241" s="3"/>
      <c r="H241" s="3"/>
    </row>
    <row r="242" spans="1:8">
      <c r="A242" s="3"/>
      <c r="B242" s="3"/>
      <c r="C242" s="3"/>
      <c r="D242" s="3"/>
      <c r="E242" s="3"/>
      <c r="F242" s="3"/>
      <c r="G242" s="3"/>
      <c r="H242" s="3"/>
    </row>
    <row r="243" spans="1:8">
      <c r="A243" s="3"/>
      <c r="B243" s="3"/>
      <c r="C243" s="3"/>
      <c r="D243" s="3"/>
      <c r="E243" s="3"/>
      <c r="F243" s="3"/>
      <c r="G243" s="3"/>
      <c r="H243" s="3"/>
    </row>
    <row r="244" spans="1:8">
      <c r="A244" s="3"/>
      <c r="B244" s="3"/>
      <c r="C244" s="3"/>
      <c r="D244" s="3"/>
      <c r="E244" s="3"/>
      <c r="F244" s="3"/>
      <c r="G244" s="3"/>
      <c r="H244" s="3"/>
    </row>
    <row r="245" spans="1:8">
      <c r="A245" s="3"/>
      <c r="B245" s="3"/>
      <c r="C245" s="3"/>
      <c r="D245" s="3"/>
      <c r="E245" s="3"/>
      <c r="F245" s="3"/>
      <c r="G245" s="3"/>
      <c r="H245" s="3"/>
    </row>
    <row r="246" spans="1:8">
      <c r="A246" s="3"/>
      <c r="B246" s="3"/>
      <c r="C246" s="3"/>
      <c r="D246" s="3"/>
      <c r="E246" s="3"/>
      <c r="F246" s="3"/>
      <c r="G246" s="3"/>
      <c r="H246" s="3"/>
    </row>
    <row r="247" spans="1:8">
      <c r="A247" s="3"/>
      <c r="B247" s="3"/>
      <c r="C247" s="3"/>
      <c r="D247" s="3"/>
      <c r="E247" s="3"/>
      <c r="F247" s="3"/>
      <c r="G247" s="3"/>
      <c r="H247" s="3"/>
    </row>
    <row r="248" spans="1:8">
      <c r="A248" s="3"/>
      <c r="B248" s="3"/>
      <c r="C248" s="3"/>
      <c r="D248" s="3"/>
      <c r="E248" s="3"/>
      <c r="F248" s="3"/>
      <c r="G248" s="3"/>
      <c r="H248" s="3"/>
    </row>
    <row r="249" spans="1:8">
      <c r="A249" s="3"/>
      <c r="B249" s="3"/>
      <c r="C249" s="3"/>
      <c r="D249" s="3"/>
      <c r="E249" s="3"/>
      <c r="F249" s="3"/>
      <c r="G249" s="3"/>
      <c r="H249" s="3"/>
    </row>
    <row r="250" spans="1:8">
      <c r="A250" s="3"/>
      <c r="B250" s="3"/>
      <c r="C250" s="3"/>
      <c r="D250" s="3"/>
      <c r="E250" s="3"/>
      <c r="F250" s="3"/>
      <c r="G250" s="3"/>
      <c r="H250" s="3"/>
    </row>
    <row r="251" spans="1:8">
      <c r="A251" s="3"/>
      <c r="B251" s="3"/>
      <c r="C251" s="3"/>
      <c r="D251" s="3"/>
      <c r="E251" s="3"/>
      <c r="F251" s="3"/>
      <c r="G251" s="3"/>
      <c r="H251" s="3"/>
    </row>
    <row r="252" spans="1:8">
      <c r="A252" s="3"/>
      <c r="B252" s="3"/>
      <c r="C252" s="3"/>
      <c r="D252" s="3"/>
      <c r="E252" s="3"/>
      <c r="F252" s="3"/>
      <c r="G252" s="3"/>
      <c r="H252" s="3"/>
    </row>
    <row r="253" spans="1:8">
      <c r="A253" s="3"/>
      <c r="B253" s="3"/>
      <c r="C253" s="3"/>
      <c r="D253" s="3"/>
      <c r="E253" s="3"/>
      <c r="F253" s="3"/>
      <c r="G253" s="3"/>
      <c r="H253" s="3"/>
    </row>
    <row r="254" spans="1:8">
      <c r="A254" s="3"/>
      <c r="B254" s="3"/>
      <c r="C254" s="3"/>
      <c r="D254" s="3"/>
      <c r="E254" s="3"/>
      <c r="F254" s="3"/>
      <c r="G254" s="3"/>
      <c r="H254" s="3"/>
    </row>
    <row r="255" spans="1:8">
      <c r="A255" s="3"/>
      <c r="B255" s="3"/>
      <c r="C255" s="3"/>
      <c r="D255" s="3"/>
      <c r="E255" s="3"/>
      <c r="F255" s="3"/>
      <c r="G255" s="3"/>
      <c r="H255" s="3"/>
    </row>
    <row r="256" spans="1:8">
      <c r="A256" s="3"/>
      <c r="B256" s="3"/>
      <c r="C256" s="3"/>
      <c r="D256" s="3"/>
      <c r="E256" s="3"/>
      <c r="F256" s="3"/>
      <c r="G256" s="3"/>
      <c r="H256" s="3"/>
    </row>
    <row r="257" spans="1:8">
      <c r="A257" s="3"/>
      <c r="B257" s="3"/>
      <c r="C257" s="3"/>
      <c r="D257" s="3"/>
      <c r="E257" s="3"/>
      <c r="F257" s="3"/>
      <c r="G257" s="3"/>
      <c r="H257" s="3"/>
    </row>
    <row r="258" spans="1:8">
      <c r="A258" s="3"/>
      <c r="B258" s="3"/>
      <c r="C258" s="3"/>
      <c r="D258" s="3"/>
      <c r="E258" s="3"/>
      <c r="F258" s="3"/>
      <c r="G258" s="3"/>
      <c r="H258" s="3"/>
    </row>
    <row r="259" spans="1:8">
      <c r="A259" s="3"/>
      <c r="B259" s="3"/>
      <c r="C259" s="3"/>
      <c r="D259" s="3"/>
      <c r="E259" s="3"/>
      <c r="F259" s="3"/>
      <c r="G259" s="3"/>
      <c r="H259" s="3"/>
    </row>
    <row r="260" spans="1:8">
      <c r="A260" s="3"/>
      <c r="B260" s="3"/>
      <c r="C260" s="3"/>
      <c r="D260" s="3"/>
      <c r="E260" s="3"/>
      <c r="F260" s="3"/>
      <c r="G260" s="3"/>
      <c r="H260" s="3"/>
    </row>
    <row r="261" spans="1:8">
      <c r="A261" s="3"/>
      <c r="B261" s="3"/>
      <c r="C261" s="3"/>
      <c r="D261" s="3"/>
      <c r="E261" s="3"/>
      <c r="F261" s="3"/>
      <c r="G261" s="3"/>
      <c r="H261" s="3"/>
    </row>
    <row r="262" spans="1:8">
      <c r="A262" s="3"/>
      <c r="B262" s="3"/>
      <c r="C262" s="3"/>
      <c r="D262" s="3"/>
      <c r="E262" s="3"/>
      <c r="F262" s="3"/>
      <c r="G262" s="3"/>
      <c r="H262" s="3"/>
    </row>
    <row r="263" spans="1:8">
      <c r="A263" s="3"/>
      <c r="B263" s="3"/>
      <c r="C263" s="3"/>
      <c r="D263" s="3"/>
      <c r="E263" s="3"/>
      <c r="F263" s="3"/>
      <c r="G263" s="3"/>
      <c r="H263" s="3"/>
    </row>
    <row r="264" spans="1:8">
      <c r="A264" s="3"/>
      <c r="B264" s="3"/>
      <c r="C264" s="3"/>
      <c r="D264" s="3"/>
      <c r="E264" s="3"/>
      <c r="F264" s="3"/>
      <c r="G264" s="3"/>
      <c r="H264" s="3"/>
    </row>
    <row r="265" spans="1:8">
      <c r="A265" s="3"/>
      <c r="B265" s="3"/>
      <c r="C265" s="3"/>
      <c r="D265" s="3"/>
      <c r="E265" s="3"/>
      <c r="F265" s="3"/>
      <c r="G265" s="3"/>
      <c r="H265" s="3"/>
    </row>
    <row r="266" spans="1:8">
      <c r="A266" s="3"/>
      <c r="B266" s="3"/>
      <c r="C266" s="3"/>
      <c r="D266" s="3"/>
      <c r="E266" s="3"/>
      <c r="F266" s="3"/>
      <c r="G266" s="3"/>
      <c r="H266" s="3"/>
    </row>
    <row r="267" spans="1:8">
      <c r="A267" s="3"/>
      <c r="B267" s="3"/>
      <c r="C267" s="3"/>
      <c r="D267" s="3"/>
      <c r="E267" s="3"/>
      <c r="F267" s="3"/>
      <c r="G267" s="3"/>
      <c r="H267" s="3"/>
    </row>
    <row r="268" spans="1:8">
      <c r="A268" s="3"/>
      <c r="B268" s="3"/>
      <c r="C268" s="3"/>
      <c r="D268" s="3"/>
      <c r="E268" s="3"/>
      <c r="F268" s="3"/>
      <c r="G268" s="3"/>
      <c r="H268" s="3"/>
    </row>
    <row r="269" spans="1:8">
      <c r="A269" s="3"/>
      <c r="B269" s="3"/>
      <c r="C269" s="3"/>
      <c r="D269" s="3"/>
      <c r="E269" s="3"/>
      <c r="F269" s="3"/>
      <c r="G269" s="3"/>
      <c r="H269" s="3"/>
    </row>
  </sheetData>
  <sheetProtection password="EBFE" sheet="1" objects="1" scenarios="1"/>
  <mergeCells count="9">
    <mergeCell ref="A2:F2"/>
    <mergeCell ref="A3:F3"/>
    <mergeCell ref="A44:B44"/>
    <mergeCell ref="A45:B45"/>
    <mergeCell ref="G7:H7"/>
    <mergeCell ref="A7:B8"/>
    <mergeCell ref="C7:D7"/>
    <mergeCell ref="E7:F7"/>
    <mergeCell ref="A43:B43"/>
  </mergeCells>
  <phoneticPr fontId="35" type="noConversion"/>
  <conditionalFormatting sqref="D9">
    <cfRule type="containsErrors" dxfId="13" priority="15">
      <formula>ISERROR(D9)</formula>
    </cfRule>
  </conditionalFormatting>
  <conditionalFormatting sqref="D11">
    <cfRule type="containsErrors" dxfId="12" priority="13">
      <formula>ISERROR(D11)</formula>
    </cfRule>
  </conditionalFormatting>
  <conditionalFormatting sqref="D13">
    <cfRule type="containsErrors" dxfId="11" priority="12">
      <formula>ISERROR(D13)</formula>
    </cfRule>
  </conditionalFormatting>
  <conditionalFormatting sqref="D10">
    <cfRule type="containsErrors" dxfId="10" priority="11">
      <formula>ISERROR(D10)</formula>
    </cfRule>
  </conditionalFormatting>
  <conditionalFormatting sqref="D12">
    <cfRule type="containsErrors" dxfId="9" priority="10">
      <formula>ISERROR(D12)</formula>
    </cfRule>
  </conditionalFormatting>
  <conditionalFormatting sqref="D14">
    <cfRule type="containsErrors" dxfId="8" priority="9">
      <formula>ISERROR(D14)</formula>
    </cfRule>
  </conditionalFormatting>
  <conditionalFormatting sqref="D15">
    <cfRule type="containsErrors" dxfId="7" priority="8">
      <formula>ISERROR(D15)</formula>
    </cfRule>
  </conditionalFormatting>
  <conditionalFormatting sqref="F9">
    <cfRule type="containsErrors" dxfId="6" priority="7">
      <formula>ISERROR(F9)</formula>
    </cfRule>
  </conditionalFormatting>
  <conditionalFormatting sqref="F11">
    <cfRule type="containsErrors" dxfId="5" priority="6">
      <formula>ISERROR(F11)</formula>
    </cfRule>
  </conditionalFormatting>
  <conditionalFormatting sqref="F13">
    <cfRule type="containsErrors" dxfId="4" priority="5">
      <formula>ISERROR(F13)</formula>
    </cfRule>
  </conditionalFormatting>
  <conditionalFormatting sqref="F10">
    <cfRule type="containsErrors" dxfId="3" priority="4">
      <formula>ISERROR(F10)</formula>
    </cfRule>
  </conditionalFormatting>
  <conditionalFormatting sqref="F12">
    <cfRule type="containsErrors" dxfId="2" priority="3">
      <formula>ISERROR(F12)</formula>
    </cfRule>
  </conditionalFormatting>
  <conditionalFormatting sqref="F14">
    <cfRule type="containsErrors" dxfId="1" priority="2">
      <formula>ISERROR(F14)</formula>
    </cfRule>
  </conditionalFormatting>
  <conditionalFormatting sqref="F15">
    <cfRule type="containsErrors" dxfId="0" priority="1">
      <formula>ISERROR(F15)</formula>
    </cfRule>
  </conditionalFormatting>
  <printOptions horizontalCentered="1"/>
  <pageMargins left="0.51181102362204722" right="0.11811023622047245" top="0.59055118110236227" bottom="0.19685039370078741" header="0.31496062992125984" footer="0.31496062992125984"/>
  <pageSetup paperSize="9" scale="50" orientation="portrait" r:id="rId1"/>
  <colBreaks count="1" manualBreakCount="1">
    <brk id="9" max="1048575" man="1"/>
  </colBreaks>
  <ignoredErrors>
    <ignoredError sqref="D9:D15 F9:F15" evalErro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4">
    <tabColor theme="1" tint="0.499984740745262"/>
  </sheetPr>
  <dimension ref="A1:DT93"/>
  <sheetViews>
    <sheetView topLeftCell="A22" zoomScaleNormal="100" zoomScaleSheetLayoutView="100" workbookViewId="0">
      <selection activeCell="I37" sqref="I37"/>
    </sheetView>
  </sheetViews>
  <sheetFormatPr defaultRowHeight="15"/>
  <cols>
    <col min="1" max="1" width="15.85546875" style="8" customWidth="1"/>
    <col min="10" max="10" width="12.42578125" customWidth="1"/>
    <col min="11" max="11" width="11.140625" customWidth="1"/>
    <col min="12" max="12" width="18" customWidth="1"/>
    <col min="13" max="13" width="23.140625" style="7" customWidth="1"/>
    <col min="14" max="14" width="0" style="11" hidden="1" customWidth="1"/>
    <col min="15" max="15" width="0" style="25" hidden="1" customWidth="1"/>
    <col min="16" max="16" width="14" style="25" hidden="1" customWidth="1"/>
    <col min="17" max="17" width="0" style="11" hidden="1" customWidth="1"/>
    <col min="18" max="18" width="17" style="11" hidden="1" customWidth="1"/>
    <col min="19" max="22" width="9.140625" style="11"/>
  </cols>
  <sheetData>
    <row r="1" spans="1:124" s="2" customFormat="1" ht="99" customHeight="1">
      <c r="A1" s="1023"/>
      <c r="B1" s="1023"/>
      <c r="C1" s="1023"/>
      <c r="D1" s="1023"/>
      <c r="E1" s="1023"/>
      <c r="F1" s="1023"/>
      <c r="G1" s="1023"/>
      <c r="H1" s="1023"/>
      <c r="I1" s="1023"/>
      <c r="J1" s="1023"/>
      <c r="K1" s="1023"/>
      <c r="L1" s="1023"/>
      <c r="M1" s="1023"/>
      <c r="N1" s="435"/>
      <c r="O1" s="436"/>
      <c r="P1" s="436"/>
      <c r="Q1" s="437"/>
      <c r="R1" s="437"/>
      <c r="S1" s="437"/>
      <c r="T1" s="9"/>
      <c r="U1" s="9"/>
      <c r="V1" s="9"/>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row>
    <row r="2" spans="1:124" s="2" customFormat="1" ht="46.5" customHeight="1">
      <c r="A2" s="1007" t="str">
        <f>IF(Mapa!A3="","",Mapa!A3)</f>
        <v>Tribunal de Contas da União - DF</v>
      </c>
      <c r="B2" s="1007"/>
      <c r="C2" s="1007"/>
      <c r="D2" s="1007"/>
      <c r="E2" s="1007"/>
      <c r="F2" s="1007"/>
      <c r="G2" s="1007"/>
      <c r="H2" s="1007"/>
      <c r="I2" s="1007"/>
      <c r="J2" s="1007"/>
      <c r="K2" s="1007"/>
      <c r="L2" s="1007"/>
      <c r="M2" s="1007"/>
      <c r="N2" s="19"/>
      <c r="O2" s="23"/>
      <c r="P2" s="23"/>
      <c r="Q2" s="9"/>
      <c r="R2" s="9"/>
      <c r="S2" s="9"/>
      <c r="T2" s="9"/>
      <c r="U2" s="9"/>
      <c r="V2" s="9"/>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row>
    <row r="3" spans="1:124" ht="26.25" customHeight="1">
      <c r="A3" s="1022" t="s">
        <v>335</v>
      </c>
      <c r="B3" s="1022"/>
      <c r="C3" s="1022"/>
      <c r="D3" s="1022"/>
      <c r="E3" s="1022"/>
      <c r="F3" s="1022"/>
      <c r="G3" s="1022"/>
      <c r="H3" s="1022"/>
      <c r="I3" s="1022"/>
      <c r="J3" s="1022"/>
      <c r="K3" s="1022"/>
      <c r="L3" s="1022"/>
      <c r="M3" s="1022"/>
      <c r="N3" s="10"/>
      <c r="O3" s="24"/>
    </row>
    <row r="4" spans="1:124" ht="4.5" customHeight="1">
      <c r="A4" s="5"/>
      <c r="B4" s="5"/>
      <c r="C4" s="5"/>
      <c r="D4" s="5"/>
      <c r="E4" s="5"/>
      <c r="F4" s="5"/>
      <c r="G4" s="5"/>
      <c r="H4" s="5"/>
      <c r="I4" s="5"/>
      <c r="J4" s="5"/>
      <c r="K4" s="5"/>
      <c r="L4" s="5"/>
      <c r="M4" s="5"/>
      <c r="N4" s="10"/>
      <c r="O4" s="24"/>
    </row>
    <row r="5" spans="1:124" ht="6" customHeight="1">
      <c r="A5" s="5"/>
      <c r="B5" s="5"/>
      <c r="C5" s="5"/>
      <c r="D5" s="5"/>
      <c r="E5" s="5"/>
      <c r="F5" s="5"/>
      <c r="G5" s="5"/>
      <c r="H5" s="5"/>
      <c r="I5" s="5"/>
      <c r="J5" s="5"/>
      <c r="K5" s="5"/>
      <c r="L5" s="5"/>
      <c r="M5" s="5"/>
      <c r="N5" s="10"/>
      <c r="O5" s="24"/>
    </row>
    <row r="6" spans="1:124" ht="38.25" customHeight="1">
      <c r="A6" s="186" t="s">
        <v>231</v>
      </c>
      <c r="B6" s="187"/>
      <c r="C6" s="188"/>
      <c r="D6" s="188"/>
      <c r="E6" s="188"/>
      <c r="F6" s="188" t="s">
        <v>353</v>
      </c>
      <c r="G6" s="188"/>
      <c r="H6" s="188"/>
      <c r="I6" s="188"/>
      <c r="J6" s="188"/>
      <c r="K6" s="189"/>
      <c r="L6" s="190" t="s">
        <v>1724</v>
      </c>
      <c r="M6" s="190" t="s">
        <v>1725</v>
      </c>
    </row>
    <row r="7" spans="1:124" s="6" customFormat="1" ht="20.100000000000001" customHeight="1">
      <c r="A7" s="191" t="s">
        <v>84</v>
      </c>
      <c r="B7" s="192" t="str">
        <f>Mapa!B9</f>
        <v>COMPOSIÇÃO, ORGANIZAÇÃO E FUNCIONAMENTO DOS TCs.</v>
      </c>
      <c r="C7" s="192"/>
      <c r="D7" s="192"/>
      <c r="E7" s="192"/>
      <c r="F7" s="192"/>
      <c r="G7" s="193"/>
      <c r="H7" s="193"/>
      <c r="I7" s="193"/>
      <c r="J7" s="193"/>
      <c r="K7" s="193"/>
      <c r="L7" s="194" t="str">
        <f>Mapa!M9</f>
        <v/>
      </c>
      <c r="M7" s="195" t="str">
        <f>Mapa!P9</f>
        <v/>
      </c>
      <c r="N7" s="29">
        <v>4</v>
      </c>
      <c r="O7" s="29">
        <v>3</v>
      </c>
      <c r="P7" s="29">
        <v>2</v>
      </c>
      <c r="Q7" s="29">
        <v>1</v>
      </c>
      <c r="R7" s="30"/>
      <c r="S7" s="31"/>
      <c r="T7" s="15"/>
      <c r="U7" s="12"/>
      <c r="V7" s="12"/>
    </row>
    <row r="8" spans="1:124" s="6" customFormat="1" ht="20.100000000000001" customHeight="1">
      <c r="A8" s="196" t="s">
        <v>336</v>
      </c>
      <c r="B8" s="197" t="str">
        <f>Mapa!B29</f>
        <v xml:space="preserve"> PLANEJAMENTO ESTRATÉGICO</v>
      </c>
      <c r="C8" s="198"/>
      <c r="D8" s="198"/>
      <c r="E8" s="198"/>
      <c r="F8" s="198"/>
      <c r="G8" s="199"/>
      <c r="H8" s="199"/>
      <c r="I8" s="199"/>
      <c r="J8" s="199"/>
      <c r="K8" s="200"/>
      <c r="L8" s="201" t="str">
        <f>Mapa!M29</f>
        <v/>
      </c>
      <c r="M8" s="202" t="str">
        <f>Mapa!P29</f>
        <v/>
      </c>
      <c r="N8" s="29">
        <v>4</v>
      </c>
      <c r="O8" s="29">
        <v>3</v>
      </c>
      <c r="P8" s="29">
        <v>2</v>
      </c>
      <c r="Q8" s="29">
        <v>1</v>
      </c>
      <c r="R8" s="30"/>
      <c r="S8" s="31"/>
      <c r="T8" s="15"/>
      <c r="U8" s="12"/>
      <c r="V8" s="12"/>
    </row>
    <row r="9" spans="1:124" s="6" customFormat="1" ht="20.100000000000001" customHeight="1">
      <c r="A9" s="191" t="s">
        <v>337</v>
      </c>
      <c r="B9" s="192" t="str">
        <f>Mapa!B56</f>
        <v>CÓDIGO DE ÉTICA PARA MEMBROS E SERVIDORES</v>
      </c>
      <c r="C9" s="192"/>
      <c r="D9" s="192"/>
      <c r="E9" s="192"/>
      <c r="F9" s="192"/>
      <c r="G9" s="193"/>
      <c r="H9" s="193"/>
      <c r="I9" s="193"/>
      <c r="J9" s="193"/>
      <c r="K9" s="193"/>
      <c r="L9" s="194" t="str">
        <f>Mapa!M56</f>
        <v/>
      </c>
      <c r="M9" s="195" t="str">
        <f>Mapa!P56</f>
        <v/>
      </c>
      <c r="N9" s="29">
        <v>4</v>
      </c>
      <c r="O9" s="29">
        <v>3</v>
      </c>
      <c r="P9" s="29">
        <v>2</v>
      </c>
      <c r="Q9" s="29">
        <v>1</v>
      </c>
      <c r="R9" s="30"/>
      <c r="S9" s="31"/>
      <c r="T9" s="15"/>
      <c r="U9" s="12"/>
      <c r="V9" s="12"/>
    </row>
    <row r="10" spans="1:124" s="6" customFormat="1" ht="20.100000000000001" customHeight="1">
      <c r="A10" s="196" t="s">
        <v>338</v>
      </c>
      <c r="B10" s="197" t="str">
        <f>Mapa!B68</f>
        <v>SÚMULA E JURISPRUDÊNCIA</v>
      </c>
      <c r="C10" s="198"/>
      <c r="D10" s="198"/>
      <c r="E10" s="198"/>
      <c r="F10" s="198"/>
      <c r="G10" s="199"/>
      <c r="H10" s="199"/>
      <c r="I10" s="199"/>
      <c r="J10" s="199"/>
      <c r="K10" s="200"/>
      <c r="L10" s="201" t="str">
        <f>Mapa!M68</f>
        <v/>
      </c>
      <c r="M10" s="202" t="str">
        <f>Mapa!P68</f>
        <v/>
      </c>
      <c r="N10" s="29">
        <v>4</v>
      </c>
      <c r="O10" s="29">
        <v>3</v>
      </c>
      <c r="P10" s="29">
        <v>2</v>
      </c>
      <c r="Q10" s="29">
        <v>1</v>
      </c>
      <c r="R10" s="30"/>
      <c r="S10" s="31"/>
      <c r="T10" s="15"/>
      <c r="U10" s="12"/>
      <c r="V10" s="12"/>
    </row>
    <row r="11" spans="1:124" s="6" customFormat="1" ht="20.100000000000001" customHeight="1">
      <c r="A11" s="191" t="s">
        <v>339</v>
      </c>
      <c r="B11" s="192" t="str">
        <f>Mapa!B89</f>
        <v>CORREGEDORIA</v>
      </c>
      <c r="C11" s="192"/>
      <c r="D11" s="192"/>
      <c r="E11" s="192"/>
      <c r="F11" s="192"/>
      <c r="G11" s="193"/>
      <c r="H11" s="193"/>
      <c r="I11" s="193"/>
      <c r="J11" s="193"/>
      <c r="K11" s="193"/>
      <c r="L11" s="194" t="str">
        <f>Mapa!M89</f>
        <v/>
      </c>
      <c r="M11" s="195" t="str">
        <f>Mapa!P89</f>
        <v/>
      </c>
      <c r="N11" s="29">
        <v>4</v>
      </c>
      <c r="O11" s="29">
        <v>3</v>
      </c>
      <c r="P11" s="29">
        <v>2</v>
      </c>
      <c r="Q11" s="29">
        <v>1</v>
      </c>
      <c r="R11" s="30"/>
      <c r="S11" s="31"/>
      <c r="T11" s="15"/>
      <c r="U11" s="12"/>
      <c r="V11" s="12"/>
    </row>
    <row r="12" spans="1:124" s="6" customFormat="1" ht="20.100000000000001" customHeight="1">
      <c r="A12" s="196" t="s">
        <v>340</v>
      </c>
      <c r="B12" s="197" t="str">
        <f>Mapa!B112</f>
        <v xml:space="preserve">CONTROLE INTERNO </v>
      </c>
      <c r="C12" s="198"/>
      <c r="D12" s="198"/>
      <c r="E12" s="198"/>
      <c r="F12" s="198"/>
      <c r="G12" s="199"/>
      <c r="H12" s="199"/>
      <c r="I12" s="199"/>
      <c r="J12" s="199"/>
      <c r="K12" s="200"/>
      <c r="L12" s="201" t="str">
        <f>Mapa!M112</f>
        <v/>
      </c>
      <c r="M12" s="202" t="str">
        <f>Mapa!P112</f>
        <v/>
      </c>
      <c r="N12" s="29">
        <v>4</v>
      </c>
      <c r="O12" s="29">
        <v>3</v>
      </c>
      <c r="P12" s="29">
        <v>2</v>
      </c>
      <c r="Q12" s="29">
        <v>1</v>
      </c>
      <c r="R12" s="30"/>
      <c r="S12" s="31"/>
      <c r="T12" s="15"/>
      <c r="U12" s="12"/>
      <c r="V12" s="12"/>
    </row>
    <row r="13" spans="1:124" s="6" customFormat="1" ht="20.100000000000001" customHeight="1">
      <c r="A13" s="191" t="s">
        <v>341</v>
      </c>
      <c r="B13" s="192" t="str">
        <f>Mapa!B147</f>
        <v>GESTÃO DE TECNOLOGIA DA INFORMAÇÃO</v>
      </c>
      <c r="C13" s="192"/>
      <c r="D13" s="192"/>
      <c r="E13" s="192"/>
      <c r="F13" s="192"/>
      <c r="G13" s="193"/>
      <c r="H13" s="193"/>
      <c r="I13" s="193"/>
      <c r="J13" s="193"/>
      <c r="K13" s="193"/>
      <c r="L13" s="194" t="str">
        <f>Mapa!M147</f>
        <v/>
      </c>
      <c r="M13" s="195">
        <f>Mapa!P147</f>
        <v>0</v>
      </c>
      <c r="N13" s="29">
        <v>4</v>
      </c>
      <c r="O13" s="29">
        <v>3</v>
      </c>
      <c r="P13" s="29">
        <v>2</v>
      </c>
      <c r="Q13" s="29">
        <v>1</v>
      </c>
      <c r="R13" s="30"/>
      <c r="S13" s="31"/>
      <c r="T13" s="15"/>
      <c r="U13" s="12"/>
      <c r="V13" s="12"/>
    </row>
    <row r="14" spans="1:124" s="6" customFormat="1" ht="20.100000000000001" customHeight="1">
      <c r="A14" s="196" t="s">
        <v>277</v>
      </c>
      <c r="B14" s="197" t="str">
        <f>Mapa!B160</f>
        <v>GESTÃO DE PESSOAS</v>
      </c>
      <c r="C14" s="198"/>
      <c r="D14" s="198"/>
      <c r="E14" s="198"/>
      <c r="F14" s="198"/>
      <c r="G14" s="199"/>
      <c r="H14" s="199"/>
      <c r="I14" s="199"/>
      <c r="J14" s="199"/>
      <c r="K14" s="200"/>
      <c r="L14" s="201" t="str">
        <f>Mapa!M160</f>
        <v/>
      </c>
      <c r="M14" s="202" t="str">
        <f>Mapa!P160</f>
        <v/>
      </c>
      <c r="N14" s="29">
        <v>4</v>
      </c>
      <c r="O14" s="29">
        <v>3</v>
      </c>
      <c r="P14" s="29">
        <v>2</v>
      </c>
      <c r="Q14" s="29">
        <v>1</v>
      </c>
      <c r="R14" s="30"/>
      <c r="S14" s="31"/>
      <c r="T14" s="15"/>
      <c r="U14" s="12"/>
      <c r="V14" s="12"/>
    </row>
    <row r="15" spans="1:124" s="6" customFormat="1" ht="20.100000000000001" customHeight="1">
      <c r="A15" s="191" t="s">
        <v>342</v>
      </c>
      <c r="B15" s="192" t="str">
        <f>Mapa!B190</f>
        <v>ESCOLA DE CONTAS</v>
      </c>
      <c r="C15" s="192"/>
      <c r="D15" s="192"/>
      <c r="E15" s="192"/>
      <c r="F15" s="192"/>
      <c r="G15" s="193"/>
      <c r="H15" s="193"/>
      <c r="I15" s="193"/>
      <c r="J15" s="193"/>
      <c r="K15" s="193"/>
      <c r="L15" s="194" t="str">
        <f>Mapa!M190</f>
        <v/>
      </c>
      <c r="M15" s="195" t="str">
        <f>Mapa!P190</f>
        <v/>
      </c>
      <c r="N15" s="29">
        <v>4</v>
      </c>
      <c r="O15" s="29">
        <v>3</v>
      </c>
      <c r="P15" s="29">
        <v>2</v>
      </c>
      <c r="Q15" s="29">
        <v>1</v>
      </c>
      <c r="R15" s="30"/>
      <c r="S15" s="31"/>
      <c r="T15" s="15"/>
      <c r="U15" s="12"/>
      <c r="V15" s="12"/>
    </row>
    <row r="16" spans="1:124" s="6" customFormat="1" ht="20.100000000000001" customHeight="1">
      <c r="A16" s="196" t="s">
        <v>343</v>
      </c>
      <c r="B16" s="197" t="str">
        <f>Mapa!B203</f>
        <v>AGILIDADE NO JULGAMENTO DE PROCESSOS E GERENCIAMENTO DE  PRAZOS PELOS TRIBUNAIS DE CONTAS.</v>
      </c>
      <c r="C16" s="203"/>
      <c r="D16" s="203"/>
      <c r="E16" s="203"/>
      <c r="F16" s="203"/>
      <c r="G16" s="203"/>
      <c r="H16" s="203"/>
      <c r="I16" s="203"/>
      <c r="J16" s="203"/>
      <c r="K16" s="203"/>
      <c r="L16" s="201" t="str">
        <f>Mapa!M203</f>
        <v/>
      </c>
      <c r="M16" s="202" t="str">
        <f>Mapa!P203</f>
        <v/>
      </c>
      <c r="N16" s="29">
        <v>4</v>
      </c>
      <c r="O16" s="29">
        <v>3</v>
      </c>
      <c r="P16" s="29">
        <v>2</v>
      </c>
      <c r="Q16" s="29">
        <v>1</v>
      </c>
      <c r="R16" s="30"/>
      <c r="S16" s="31"/>
      <c r="T16" s="15"/>
      <c r="U16" s="12"/>
      <c r="V16" s="12"/>
    </row>
    <row r="17" spans="1:22" s="6" customFormat="1" ht="20.100000000000001" customHeight="1">
      <c r="A17" s="191" t="s">
        <v>129</v>
      </c>
      <c r="B17" s="192" t="str">
        <f>Mapa!B244</f>
        <v xml:space="preserve"> CONTROLE EXTERNO CONCOMITANTE</v>
      </c>
      <c r="C17" s="192"/>
      <c r="D17" s="192"/>
      <c r="E17" s="192"/>
      <c r="F17" s="192"/>
      <c r="G17" s="193"/>
      <c r="H17" s="193"/>
      <c r="I17" s="193"/>
      <c r="J17" s="193"/>
      <c r="K17" s="193"/>
      <c r="L17" s="194" t="str">
        <f>Mapa!M244</f>
        <v/>
      </c>
      <c r="M17" s="195">
        <f>Mapa!P244</f>
        <v>1</v>
      </c>
      <c r="N17" s="29">
        <v>4</v>
      </c>
      <c r="O17" s="29">
        <v>3</v>
      </c>
      <c r="P17" s="29">
        <v>2</v>
      </c>
      <c r="Q17" s="29">
        <v>1</v>
      </c>
      <c r="R17" s="30"/>
      <c r="S17" s="31"/>
      <c r="T17" s="15"/>
      <c r="U17" s="12"/>
      <c r="V17" s="12"/>
    </row>
    <row r="18" spans="1:22" s="6" customFormat="1" ht="20.100000000000001" customHeight="1">
      <c r="A18" s="196" t="s">
        <v>134</v>
      </c>
      <c r="B18" s="197" t="str">
        <f>Mapa!B280</f>
        <v>INFORMAÇÕES ESTRATÉGICAS PARA O CONTROLE EXTERNO</v>
      </c>
      <c r="C18" s="198"/>
      <c r="D18" s="198"/>
      <c r="E18" s="198"/>
      <c r="F18" s="198"/>
      <c r="G18" s="199"/>
      <c r="H18" s="199"/>
      <c r="I18" s="199"/>
      <c r="J18" s="199"/>
      <c r="K18" s="200"/>
      <c r="L18" s="201" t="str">
        <f>Mapa!M280</f>
        <v/>
      </c>
      <c r="M18" s="202">
        <f>Mapa!P280</f>
        <v>0</v>
      </c>
      <c r="N18" s="29">
        <v>4</v>
      </c>
      <c r="O18" s="29">
        <v>3</v>
      </c>
      <c r="P18" s="29">
        <v>2</v>
      </c>
      <c r="Q18" s="29">
        <v>1</v>
      </c>
      <c r="R18" s="30"/>
      <c r="S18" s="31"/>
      <c r="T18" s="15"/>
      <c r="U18" s="12"/>
      <c r="V18" s="12"/>
    </row>
    <row r="19" spans="1:22" s="6" customFormat="1" ht="20.100000000000001" customHeight="1">
      <c r="A19" s="191" t="s">
        <v>142</v>
      </c>
      <c r="B19" s="192" t="str">
        <f>Mapa!B306</f>
        <v>ACOMPANHAMENTO DAS DECISÕES</v>
      </c>
      <c r="C19" s="192"/>
      <c r="D19" s="192"/>
      <c r="E19" s="192"/>
      <c r="F19" s="192"/>
      <c r="G19" s="193"/>
      <c r="H19" s="193"/>
      <c r="I19" s="193"/>
      <c r="J19" s="193"/>
      <c r="K19" s="193"/>
      <c r="L19" s="194" t="str">
        <f>Mapa!M306</f>
        <v/>
      </c>
      <c r="M19" s="195" t="str">
        <f>Mapa!P306</f>
        <v/>
      </c>
      <c r="N19" s="29">
        <v>4</v>
      </c>
      <c r="O19" s="29">
        <v>3</v>
      </c>
      <c r="P19" s="29">
        <v>2</v>
      </c>
      <c r="Q19" s="29">
        <v>1</v>
      </c>
      <c r="R19" s="30"/>
      <c r="S19" s="31"/>
      <c r="T19" s="15"/>
      <c r="U19" s="12"/>
      <c r="V19" s="12"/>
    </row>
    <row r="20" spans="1:22" s="6" customFormat="1" ht="20.100000000000001" customHeight="1">
      <c r="A20" s="196" t="s">
        <v>344</v>
      </c>
      <c r="B20" s="197" t="str">
        <f>Mapa!B321</f>
        <v>DESENVOLVIMENTO LOCAL</v>
      </c>
      <c r="C20" s="198"/>
      <c r="D20" s="198"/>
      <c r="E20" s="198"/>
      <c r="F20" s="198"/>
      <c r="G20" s="199"/>
      <c r="H20" s="199"/>
      <c r="I20" s="199"/>
      <c r="J20" s="199"/>
      <c r="K20" s="200"/>
      <c r="L20" s="201" t="str">
        <f>Mapa!M321</f>
        <v/>
      </c>
      <c r="M20" s="202" t="str">
        <f>Mapa!P321</f>
        <v/>
      </c>
      <c r="N20" s="29">
        <v>4</v>
      </c>
      <c r="O20" s="29">
        <v>3</v>
      </c>
      <c r="P20" s="29">
        <v>2</v>
      </c>
      <c r="Q20" s="29">
        <v>1</v>
      </c>
      <c r="R20" s="30"/>
      <c r="S20" s="31"/>
      <c r="T20" s="15"/>
      <c r="U20" s="12"/>
      <c r="V20" s="12"/>
    </row>
    <row r="21" spans="1:22" s="6" customFormat="1" ht="20.100000000000001" customHeight="1">
      <c r="A21" s="191" t="s">
        <v>345</v>
      </c>
      <c r="B21" s="192" t="str">
        <f>Mapa!B335</f>
        <v>ORDEM NOS PAGAMENTOS PÚBLICOS</v>
      </c>
      <c r="C21" s="192"/>
      <c r="D21" s="192"/>
      <c r="E21" s="192"/>
      <c r="F21" s="192"/>
      <c r="G21" s="193"/>
      <c r="H21" s="193"/>
      <c r="I21" s="193"/>
      <c r="J21" s="193"/>
      <c r="K21" s="193"/>
      <c r="L21" s="194" t="str">
        <f>Mapa!M335</f>
        <v/>
      </c>
      <c r="M21" s="195" t="str">
        <f>Mapa!P335</f>
        <v/>
      </c>
      <c r="N21" s="29">
        <v>4</v>
      </c>
      <c r="O21" s="29">
        <v>3</v>
      </c>
      <c r="P21" s="29">
        <v>2</v>
      </c>
      <c r="Q21" s="29">
        <v>1</v>
      </c>
      <c r="R21" s="30"/>
      <c r="S21" s="31"/>
      <c r="T21" s="15"/>
      <c r="U21" s="12"/>
      <c r="V21" s="12"/>
    </row>
    <row r="22" spans="1:22" s="6" customFormat="1" ht="20.100000000000001" customHeight="1">
      <c r="A22" s="196" t="s">
        <v>346</v>
      </c>
      <c r="B22" s="197" t="str">
        <f>Mapa!B352</f>
        <v>PLANO DE AUDITORIA E GESTÃO DA QUALIDADE</v>
      </c>
      <c r="C22" s="198"/>
      <c r="D22" s="198"/>
      <c r="E22" s="198"/>
      <c r="F22" s="198"/>
      <c r="G22" s="199"/>
      <c r="H22" s="199"/>
      <c r="I22" s="199"/>
      <c r="J22" s="199"/>
      <c r="K22" s="200"/>
      <c r="L22" s="201" t="str">
        <f>Mapa!M352</f>
        <v/>
      </c>
      <c r="M22" s="202" t="str">
        <f>Mapa!P352</f>
        <v/>
      </c>
      <c r="N22" s="29">
        <v>4</v>
      </c>
      <c r="O22" s="29">
        <v>3</v>
      </c>
      <c r="P22" s="29">
        <v>2</v>
      </c>
      <c r="Q22" s="29">
        <v>1</v>
      </c>
      <c r="R22" s="30"/>
      <c r="S22" s="31"/>
      <c r="T22" s="15"/>
      <c r="U22" s="12"/>
      <c r="V22" s="12"/>
    </row>
    <row r="23" spans="1:22" s="6" customFormat="1" ht="20.100000000000001" customHeight="1">
      <c r="A23" s="191" t="s">
        <v>347</v>
      </c>
      <c r="B23" s="192" t="str">
        <f>Mapa!B375</f>
        <v>FUNDAMENTOS DA AUDITORIA DE CONFORMIDADE</v>
      </c>
      <c r="C23" s="192"/>
      <c r="D23" s="192"/>
      <c r="E23" s="192"/>
      <c r="F23" s="192"/>
      <c r="G23" s="193"/>
      <c r="H23" s="193"/>
      <c r="I23" s="193"/>
      <c r="J23" s="193"/>
      <c r="K23" s="193"/>
      <c r="L23" s="194" t="str">
        <f>Mapa!M375</f>
        <v/>
      </c>
      <c r="M23" s="195" t="str">
        <f>Mapa!P375</f>
        <v/>
      </c>
      <c r="N23" s="29">
        <v>4</v>
      </c>
      <c r="O23" s="29">
        <v>3</v>
      </c>
      <c r="P23" s="29">
        <v>2</v>
      </c>
      <c r="Q23" s="29">
        <v>1</v>
      </c>
      <c r="R23" s="30"/>
      <c r="S23" s="31"/>
      <c r="T23" s="15"/>
      <c r="U23" s="12"/>
      <c r="V23" s="12"/>
    </row>
    <row r="24" spans="1:22" s="6" customFormat="1" ht="20.100000000000001" customHeight="1">
      <c r="A24" s="196" t="s">
        <v>348</v>
      </c>
      <c r="B24" s="197" t="str">
        <f>Mapa!B386</f>
        <v xml:space="preserve"> PROCESSO DE AUDITORIA DE CONFORMIDADE</v>
      </c>
      <c r="C24" s="198"/>
      <c r="D24" s="198"/>
      <c r="E24" s="198"/>
      <c r="F24" s="198"/>
      <c r="G24" s="199"/>
      <c r="H24" s="199"/>
      <c r="I24" s="199"/>
      <c r="J24" s="199"/>
      <c r="K24" s="200"/>
      <c r="L24" s="201" t="str">
        <f>Mapa!M386</f>
        <v/>
      </c>
      <c r="M24" s="202" t="str">
        <f>Mapa!P386</f>
        <v/>
      </c>
      <c r="N24" s="29">
        <v>4</v>
      </c>
      <c r="O24" s="29">
        <v>3</v>
      </c>
      <c r="P24" s="29">
        <v>2</v>
      </c>
      <c r="Q24" s="29">
        <v>1</v>
      </c>
      <c r="R24" s="30"/>
      <c r="S24" s="31"/>
      <c r="T24" s="15"/>
      <c r="U24" s="12"/>
      <c r="V24" s="12"/>
    </row>
    <row r="25" spans="1:22" s="6" customFormat="1" ht="20.100000000000001" customHeight="1">
      <c r="A25" s="191" t="s">
        <v>349</v>
      </c>
      <c r="B25" s="192" t="str">
        <f>Mapa!B412</f>
        <v>FUNDAMENTOS DA AUDITORIA OPERACIONAL</v>
      </c>
      <c r="C25" s="192"/>
      <c r="D25" s="192"/>
      <c r="E25" s="192"/>
      <c r="F25" s="192"/>
      <c r="G25" s="193"/>
      <c r="H25" s="193"/>
      <c r="I25" s="193"/>
      <c r="J25" s="193"/>
      <c r="K25" s="193"/>
      <c r="L25" s="194" t="str">
        <f>Mapa!M412</f>
        <v/>
      </c>
      <c r="M25" s="195" t="str">
        <f>Mapa!P412</f>
        <v/>
      </c>
      <c r="N25" s="29">
        <v>4</v>
      </c>
      <c r="O25" s="29">
        <v>3</v>
      </c>
      <c r="P25" s="29">
        <v>2</v>
      </c>
      <c r="Q25" s="29">
        <v>1</v>
      </c>
      <c r="R25" s="30"/>
      <c r="S25" s="31"/>
      <c r="T25" s="15"/>
      <c r="U25" s="12"/>
      <c r="V25" s="12"/>
    </row>
    <row r="26" spans="1:22" s="6" customFormat="1" ht="20.100000000000001" customHeight="1">
      <c r="A26" s="196" t="s">
        <v>350</v>
      </c>
      <c r="B26" s="197" t="str">
        <f>Mapa!B429</f>
        <v>PROCESSO DE AUDITORIA OPERACIONAL</v>
      </c>
      <c r="C26" s="198"/>
      <c r="D26" s="198"/>
      <c r="E26" s="198"/>
      <c r="F26" s="198"/>
      <c r="G26" s="199"/>
      <c r="H26" s="199"/>
      <c r="I26" s="199"/>
      <c r="J26" s="199"/>
      <c r="K26" s="200"/>
      <c r="L26" s="201" t="str">
        <f>Mapa!M429</f>
        <v/>
      </c>
      <c r="M26" s="202" t="str">
        <f>Mapa!P429</f>
        <v/>
      </c>
      <c r="N26" s="29">
        <v>4</v>
      </c>
      <c r="O26" s="29">
        <v>3</v>
      </c>
      <c r="P26" s="29">
        <v>2</v>
      </c>
      <c r="Q26" s="29">
        <v>1</v>
      </c>
      <c r="R26" s="30"/>
      <c r="S26" s="31"/>
      <c r="T26" s="15"/>
      <c r="U26" s="12"/>
      <c r="V26" s="12"/>
    </row>
    <row r="27" spans="1:22" s="6" customFormat="1" ht="20.100000000000001" customHeight="1">
      <c r="A27" s="191" t="s">
        <v>210</v>
      </c>
      <c r="B27" s="192" t="str">
        <f>Mapa!B452</f>
        <v>RESULTADOS DAS AUDITORIAS DE CONFORMIDADE</v>
      </c>
      <c r="C27" s="192"/>
      <c r="D27" s="192"/>
      <c r="E27" s="192"/>
      <c r="F27" s="192"/>
      <c r="G27" s="193"/>
      <c r="H27" s="193"/>
      <c r="I27" s="193"/>
      <c r="J27" s="193"/>
      <c r="K27" s="193"/>
      <c r="L27" s="194" t="str">
        <f>Mapa!M452</f>
        <v/>
      </c>
      <c r="M27" s="195" t="str">
        <f>Mapa!P452</f>
        <v/>
      </c>
      <c r="N27" s="29">
        <v>4</v>
      </c>
      <c r="O27" s="29">
        <v>3</v>
      </c>
      <c r="P27" s="29">
        <v>2</v>
      </c>
      <c r="Q27" s="29">
        <v>1</v>
      </c>
      <c r="R27" s="30"/>
      <c r="S27" s="31"/>
      <c r="T27" s="15"/>
      <c r="U27" s="12"/>
      <c r="V27" s="12"/>
    </row>
    <row r="28" spans="1:22" s="6" customFormat="1" ht="20.100000000000001" customHeight="1">
      <c r="A28" s="196" t="s">
        <v>351</v>
      </c>
      <c r="B28" s="197" t="str">
        <f>Mapa!B477</f>
        <v>RESULTADO DA AUDITORIA OPERACIONAL</v>
      </c>
      <c r="C28" s="198"/>
      <c r="D28" s="198"/>
      <c r="E28" s="198"/>
      <c r="F28" s="198"/>
      <c r="G28" s="199"/>
      <c r="H28" s="199"/>
      <c r="I28" s="199"/>
      <c r="J28" s="200"/>
      <c r="K28" s="200"/>
      <c r="L28" s="201" t="str">
        <f>Mapa!M477</f>
        <v/>
      </c>
      <c r="M28" s="202" t="str">
        <f>Mapa!P477</f>
        <v/>
      </c>
      <c r="N28" s="29">
        <v>4</v>
      </c>
      <c r="O28" s="29">
        <v>3</v>
      </c>
      <c r="P28" s="29">
        <v>2</v>
      </c>
      <c r="Q28" s="29">
        <v>1</v>
      </c>
      <c r="R28" s="30"/>
      <c r="S28" s="31"/>
      <c r="T28" s="15"/>
      <c r="U28" s="12"/>
      <c r="V28" s="12"/>
    </row>
    <row r="29" spans="1:22" s="6" customFormat="1" ht="20.100000000000001" customHeight="1">
      <c r="A29" s="191" t="s">
        <v>352</v>
      </c>
      <c r="B29" s="192" t="str">
        <f>Mapa!B492</f>
        <v>AUDITORIA FINANCEIRA</v>
      </c>
      <c r="C29" s="192"/>
      <c r="D29" s="192"/>
      <c r="E29" s="192"/>
      <c r="F29" s="192"/>
      <c r="G29" s="193"/>
      <c r="H29" s="193"/>
      <c r="I29" s="193"/>
      <c r="J29" s="193"/>
      <c r="K29" s="193"/>
      <c r="L29" s="194" t="str">
        <f>Mapa!M492</f>
        <v/>
      </c>
      <c r="M29" s="195" t="str">
        <f>Mapa!P492</f>
        <v/>
      </c>
      <c r="N29" s="29">
        <v>4</v>
      </c>
      <c r="O29" s="29">
        <v>3</v>
      </c>
      <c r="P29" s="29">
        <v>2</v>
      </c>
      <c r="Q29" s="29">
        <v>1</v>
      </c>
      <c r="R29" s="30"/>
      <c r="S29" s="31"/>
      <c r="T29" s="15"/>
      <c r="U29" s="12"/>
      <c r="V29" s="12"/>
    </row>
    <row r="30" spans="1:22" s="6" customFormat="1" ht="20.100000000000001" customHeight="1">
      <c r="A30" s="196" t="s">
        <v>383</v>
      </c>
      <c r="B30" s="197" t="str">
        <f>Mapa!B510</f>
        <v>AUDITORIAS COM TEMAS ESPECÍFICOS</v>
      </c>
      <c r="C30" s="198"/>
      <c r="D30" s="198"/>
      <c r="E30" s="198"/>
      <c r="F30" s="198"/>
      <c r="G30" s="199"/>
      <c r="H30" s="199"/>
      <c r="I30" s="199"/>
      <c r="J30" s="199"/>
      <c r="K30" s="200"/>
      <c r="L30" s="201" t="str">
        <f>Mapa!M510</f>
        <v/>
      </c>
      <c r="M30" s="202" t="str">
        <f>Mapa!P510</f>
        <v/>
      </c>
      <c r="N30" s="29">
        <v>4</v>
      </c>
      <c r="O30" s="29">
        <v>3</v>
      </c>
      <c r="P30" s="29">
        <v>2</v>
      </c>
      <c r="Q30" s="29">
        <v>1</v>
      </c>
      <c r="R30" s="30"/>
      <c r="S30" s="31"/>
      <c r="T30" s="15"/>
      <c r="U30" s="12"/>
      <c r="V30" s="12"/>
    </row>
    <row r="31" spans="1:22" s="6" customFormat="1" ht="20.100000000000001" customHeight="1">
      <c r="A31" s="191" t="s">
        <v>387</v>
      </c>
      <c r="B31" s="192" t="str">
        <f>Mapa!B542</f>
        <v>FISCALIZAÇÃO DE OBRAS PÚBLICAS</v>
      </c>
      <c r="C31" s="192"/>
      <c r="D31" s="192"/>
      <c r="E31" s="192"/>
      <c r="F31" s="192"/>
      <c r="G31" s="193"/>
      <c r="H31" s="193"/>
      <c r="I31" s="193"/>
      <c r="J31" s="193"/>
      <c r="K31" s="193"/>
      <c r="L31" s="194" t="str">
        <f>Mapa!M542</f>
        <v/>
      </c>
      <c r="M31" s="195">
        <f>Mapa!P542</f>
        <v>0</v>
      </c>
      <c r="N31" s="29">
        <v>4</v>
      </c>
      <c r="O31" s="29">
        <v>3</v>
      </c>
      <c r="P31" s="29">
        <v>2</v>
      </c>
      <c r="Q31" s="29">
        <v>1</v>
      </c>
      <c r="R31" s="30"/>
      <c r="S31" s="31"/>
      <c r="T31" s="15"/>
      <c r="U31" s="12"/>
      <c r="V31" s="12"/>
    </row>
    <row r="32" spans="1:22" s="6" customFormat="1" ht="20.100000000000001" customHeight="1">
      <c r="A32" s="196" t="s">
        <v>327</v>
      </c>
      <c r="B32" s="197" t="str">
        <f>Mapa!B577</f>
        <v>FISCALIZAÇÃO DA EDUCAÇÃO</v>
      </c>
      <c r="C32" s="198"/>
      <c r="D32" s="198"/>
      <c r="E32" s="198"/>
      <c r="F32" s="198"/>
      <c r="G32" s="199"/>
      <c r="H32" s="199"/>
      <c r="I32" s="199"/>
      <c r="J32" s="199"/>
      <c r="K32" s="200"/>
      <c r="L32" s="201" t="str">
        <f>Mapa!M577</f>
        <v/>
      </c>
      <c r="M32" s="202" t="str">
        <f>Mapa!P577</f>
        <v/>
      </c>
      <c r="N32" s="29">
        <v>4</v>
      </c>
      <c r="O32" s="29">
        <v>3</v>
      </c>
      <c r="P32" s="29">
        <v>2</v>
      </c>
      <c r="Q32" s="29">
        <v>1</v>
      </c>
      <c r="R32" s="30"/>
      <c r="S32" s="31"/>
      <c r="T32" s="15"/>
      <c r="U32" s="12"/>
      <c r="V32" s="12"/>
    </row>
    <row r="33" spans="1:22" s="6" customFormat="1" ht="20.100000000000001" customHeight="1">
      <c r="A33" s="191" t="s">
        <v>360</v>
      </c>
      <c r="B33" s="192" t="str">
        <f>Mapa!B616</f>
        <v>COMUNICAÇÃO COM A MÍDIA, COM OS CIDADÃOS E COM AS ORGANIZAÇÕES DA DA SOCIEDADE CIVIL</v>
      </c>
      <c r="C33" s="192"/>
      <c r="D33" s="192"/>
      <c r="E33" s="192"/>
      <c r="F33" s="192"/>
      <c r="G33" s="193"/>
      <c r="H33" s="193"/>
      <c r="I33" s="193"/>
      <c r="J33" s="193"/>
      <c r="K33" s="193"/>
      <c r="L33" s="194" t="str">
        <f>Mapa!M616</f>
        <v/>
      </c>
      <c r="M33" s="195" t="str">
        <f>Mapa!P616</f>
        <v/>
      </c>
      <c r="N33" s="29">
        <v>4</v>
      </c>
      <c r="O33" s="29">
        <v>3</v>
      </c>
      <c r="P33" s="29">
        <v>2</v>
      </c>
      <c r="Q33" s="29">
        <v>1</v>
      </c>
      <c r="R33" s="30"/>
      <c r="S33" s="31"/>
      <c r="T33" s="15"/>
      <c r="U33" s="12"/>
      <c r="V33" s="12"/>
    </row>
    <row r="34" spans="1:22" s="6" customFormat="1" ht="19.5" customHeight="1">
      <c r="A34" s="196" t="s">
        <v>841</v>
      </c>
      <c r="B34" s="197" t="str">
        <f>Mapa!B650</f>
        <v>OUVIDORIA</v>
      </c>
      <c r="C34" s="197"/>
      <c r="D34" s="197"/>
      <c r="E34" s="197"/>
      <c r="F34" s="197"/>
      <c r="G34" s="197"/>
      <c r="H34" s="197"/>
      <c r="I34" s="197"/>
      <c r="J34" s="197"/>
      <c r="K34" s="204"/>
      <c r="L34" s="201" t="str">
        <f>Mapa!M650</f>
        <v/>
      </c>
      <c r="M34" s="196" t="str">
        <f>Mapa!P650</f>
        <v/>
      </c>
      <c r="N34" s="29">
        <v>4</v>
      </c>
      <c r="O34" s="29">
        <v>3</v>
      </c>
      <c r="P34" s="29">
        <v>2</v>
      </c>
      <c r="Q34" s="29">
        <v>1</v>
      </c>
      <c r="R34" s="30"/>
      <c r="S34" s="29"/>
      <c r="T34" s="15"/>
      <c r="U34" s="12"/>
      <c r="V34" s="12"/>
    </row>
    <row r="35" spans="1:22">
      <c r="A35" s="205"/>
      <c r="B35" s="206"/>
      <c r="C35" s="206"/>
      <c r="D35" s="206"/>
      <c r="E35" s="206"/>
      <c r="F35" s="206"/>
      <c r="G35" s="206"/>
      <c r="H35" s="206"/>
      <c r="I35" s="206"/>
      <c r="J35" s="206"/>
      <c r="K35" s="206"/>
      <c r="L35" s="207"/>
      <c r="M35" s="208"/>
      <c r="N35" s="32"/>
      <c r="O35" s="32"/>
      <c r="P35" s="32"/>
      <c r="Q35" s="32"/>
      <c r="R35" s="32"/>
      <c r="S35" s="32"/>
      <c r="T35" s="16"/>
    </row>
    <row r="36" spans="1:22">
      <c r="A36" s="205"/>
      <c r="B36" s="206"/>
      <c r="C36" s="206"/>
      <c r="D36" s="206"/>
      <c r="E36" s="206"/>
      <c r="F36" s="206"/>
      <c r="G36" s="206"/>
      <c r="H36" s="206"/>
      <c r="I36" s="206"/>
      <c r="J36" s="206"/>
      <c r="K36" s="206"/>
      <c r="L36" s="209"/>
      <c r="M36" s="208"/>
      <c r="N36" s="16"/>
      <c r="Q36" s="33" t="s">
        <v>619</v>
      </c>
      <c r="R36" s="33" t="s">
        <v>620</v>
      </c>
      <c r="S36" s="16"/>
      <c r="T36" s="16"/>
    </row>
    <row r="37" spans="1:22">
      <c r="A37" s="205"/>
      <c r="B37" s="206"/>
      <c r="C37" s="206"/>
      <c r="D37" s="206"/>
      <c r="E37" s="206"/>
      <c r="F37" s="206"/>
      <c r="G37" s="206"/>
      <c r="H37" s="206"/>
      <c r="I37" s="206"/>
      <c r="J37" s="206"/>
      <c r="K37" s="206"/>
      <c r="L37" s="206"/>
      <c r="M37" s="208"/>
      <c r="N37" s="16"/>
      <c r="O37" s="26" t="s">
        <v>366</v>
      </c>
      <c r="P37" s="26"/>
      <c r="Q37" s="26">
        <f>27*4</f>
        <v>108</v>
      </c>
      <c r="R37" s="25">
        <v>108</v>
      </c>
      <c r="S37" s="25"/>
      <c r="T37" s="25"/>
    </row>
    <row r="38" spans="1:22">
      <c r="A38" s="205"/>
      <c r="B38" s="206"/>
      <c r="C38" s="206"/>
      <c r="D38" s="206"/>
      <c r="E38" s="206"/>
      <c r="F38" s="206"/>
      <c r="G38" s="206"/>
      <c r="H38" s="206"/>
      <c r="I38" s="206"/>
      <c r="J38" s="206"/>
      <c r="K38" s="206"/>
      <c r="L38" s="206"/>
      <c r="M38" s="208"/>
      <c r="N38" s="16"/>
      <c r="O38" s="26" t="s">
        <v>367</v>
      </c>
      <c r="P38" s="26"/>
      <c r="Q38" s="27">
        <f>SUM(M7:M33)</f>
        <v>1</v>
      </c>
      <c r="R38" s="34" t="e">
        <f>SUM(#REF!)</f>
        <v>#REF!</v>
      </c>
      <c r="S38" s="25"/>
      <c r="T38" s="25"/>
    </row>
    <row r="39" spans="1:22">
      <c r="A39" s="205"/>
      <c r="B39" s="206"/>
      <c r="C39" s="206"/>
      <c r="D39" s="206"/>
      <c r="E39" s="206"/>
      <c r="F39" s="206"/>
      <c r="G39" s="206"/>
      <c r="H39" s="206"/>
      <c r="I39" s="206"/>
      <c r="J39" s="206"/>
      <c r="K39" s="206"/>
      <c r="L39" s="206"/>
      <c r="M39" s="208"/>
      <c r="N39" s="16"/>
      <c r="O39" s="26" t="s">
        <v>368</v>
      </c>
      <c r="P39" s="26"/>
      <c r="Q39" s="28">
        <f>Q38/Q37</f>
        <v>9.2592592592592587E-3</v>
      </c>
      <c r="R39" s="28" t="e">
        <f>R38/R37</f>
        <v>#REF!</v>
      </c>
      <c r="S39" s="25"/>
      <c r="T39" s="25"/>
    </row>
    <row r="40" spans="1:22">
      <c r="A40" s="205"/>
      <c r="B40" s="206"/>
      <c r="C40" s="206"/>
      <c r="D40" s="206"/>
      <c r="E40" s="206"/>
      <c r="F40" s="206"/>
      <c r="G40" s="206"/>
      <c r="H40" s="206"/>
      <c r="I40" s="206"/>
      <c r="J40" s="206"/>
      <c r="K40" s="206"/>
      <c r="L40" s="206"/>
      <c r="M40" s="208"/>
      <c r="N40" s="16"/>
      <c r="Q40" s="25"/>
      <c r="R40" s="25"/>
      <c r="S40" s="25"/>
      <c r="T40" s="25"/>
    </row>
    <row r="41" spans="1:22">
      <c r="A41" s="205"/>
      <c r="B41" s="206"/>
      <c r="C41" s="206"/>
      <c r="D41" s="206"/>
      <c r="E41" s="206"/>
      <c r="F41" s="206"/>
      <c r="G41" s="206"/>
      <c r="H41" s="206"/>
      <c r="I41" s="206"/>
      <c r="J41" s="206"/>
      <c r="K41" s="206"/>
      <c r="L41" s="206"/>
      <c r="M41" s="208"/>
      <c r="N41" s="16"/>
      <c r="Q41" s="25"/>
      <c r="R41" s="25"/>
      <c r="S41" s="25"/>
      <c r="T41" s="25"/>
    </row>
    <row r="42" spans="1:22">
      <c r="A42" s="205"/>
      <c r="B42" s="206"/>
      <c r="C42" s="206"/>
      <c r="D42" s="206"/>
      <c r="E42" s="206"/>
      <c r="F42" s="206"/>
      <c r="G42" s="206"/>
      <c r="H42" s="206"/>
      <c r="I42" s="206"/>
      <c r="J42" s="206"/>
      <c r="K42" s="206"/>
      <c r="L42" s="206"/>
      <c r="M42" s="208"/>
      <c r="N42" s="16"/>
      <c r="Q42" s="16"/>
      <c r="R42" s="16"/>
      <c r="S42" s="16"/>
      <c r="T42" s="16"/>
    </row>
    <row r="43" spans="1:22">
      <c r="A43" s="205"/>
      <c r="B43" s="206"/>
      <c r="C43" s="206"/>
      <c r="D43" s="206"/>
      <c r="E43" s="206"/>
      <c r="F43" s="206"/>
      <c r="G43" s="206"/>
      <c r="H43" s="206"/>
      <c r="I43" s="206"/>
      <c r="J43" s="206"/>
      <c r="K43" s="206"/>
      <c r="L43" s="206"/>
      <c r="M43" s="208"/>
    </row>
    <row r="44" spans="1:22">
      <c r="A44" s="205"/>
      <c r="B44" s="206"/>
      <c r="C44" s="206"/>
      <c r="D44" s="206"/>
      <c r="E44" s="206"/>
      <c r="F44" s="206"/>
      <c r="G44" s="206"/>
      <c r="H44" s="206"/>
      <c r="I44" s="206"/>
      <c r="J44" s="206"/>
      <c r="K44" s="206"/>
      <c r="L44" s="206"/>
      <c r="M44" s="208"/>
    </row>
    <row r="45" spans="1:22">
      <c r="A45" s="205"/>
      <c r="B45" s="206"/>
      <c r="C45" s="206"/>
      <c r="D45" s="206"/>
      <c r="E45" s="206"/>
      <c r="F45" s="206"/>
      <c r="G45" s="206"/>
      <c r="H45" s="206"/>
      <c r="I45" s="206"/>
      <c r="J45" s="206"/>
      <c r="K45" s="206"/>
      <c r="L45" s="206"/>
      <c r="M45" s="208"/>
    </row>
    <row r="46" spans="1:22">
      <c r="A46" s="205"/>
      <c r="B46" s="206"/>
      <c r="C46" s="206"/>
      <c r="D46" s="206"/>
      <c r="E46" s="206"/>
      <c r="F46" s="206"/>
      <c r="G46" s="206"/>
      <c r="H46" s="206"/>
      <c r="I46" s="206"/>
      <c r="J46" s="206"/>
      <c r="K46" s="206"/>
      <c r="L46" s="206"/>
      <c r="M46" s="208"/>
    </row>
    <row r="47" spans="1:22">
      <c r="A47" s="205"/>
      <c r="B47" s="206"/>
      <c r="C47" s="206"/>
      <c r="D47" s="206"/>
      <c r="E47" s="206"/>
      <c r="F47" s="206"/>
      <c r="G47" s="206"/>
      <c r="H47" s="206"/>
      <c r="I47" s="206"/>
      <c r="J47" s="206"/>
      <c r="K47" s="206"/>
      <c r="L47" s="206"/>
      <c r="M47" s="208"/>
    </row>
    <row r="48" spans="1:22">
      <c r="A48" s="205"/>
      <c r="B48" s="206"/>
      <c r="C48" s="206"/>
      <c r="D48" s="206"/>
      <c r="E48" s="206"/>
      <c r="F48" s="206"/>
      <c r="G48" s="206"/>
      <c r="H48" s="206"/>
      <c r="I48" s="206"/>
      <c r="J48" s="206"/>
      <c r="K48" s="206"/>
      <c r="L48" s="206"/>
      <c r="M48" s="208"/>
    </row>
    <row r="49" spans="1:13">
      <c r="A49" s="205"/>
      <c r="B49" s="206"/>
      <c r="C49" s="206"/>
      <c r="D49" s="206"/>
      <c r="E49" s="206"/>
      <c r="F49" s="206"/>
      <c r="G49" s="206"/>
      <c r="H49" s="206"/>
      <c r="I49" s="206"/>
      <c r="J49" s="206"/>
      <c r="K49" s="206"/>
      <c r="L49" s="206"/>
      <c r="M49" s="208"/>
    </row>
    <row r="50" spans="1:13">
      <c r="A50" s="205"/>
      <c r="B50" s="206"/>
      <c r="C50" s="206"/>
      <c r="D50" s="206"/>
      <c r="E50" s="206"/>
      <c r="F50" s="206"/>
      <c r="G50" s="206"/>
      <c r="H50" s="206"/>
      <c r="I50" s="206"/>
      <c r="J50" s="206"/>
      <c r="K50" s="206"/>
      <c r="L50" s="206"/>
      <c r="M50" s="208"/>
    </row>
    <row r="51" spans="1:13">
      <c r="A51" s="205"/>
      <c r="B51" s="206"/>
      <c r="C51" s="206"/>
      <c r="D51" s="206"/>
      <c r="E51" s="206"/>
      <c r="F51" s="206"/>
      <c r="G51" s="206"/>
      <c r="H51" s="206"/>
      <c r="I51" s="206"/>
      <c r="J51" s="206"/>
      <c r="K51" s="206"/>
      <c r="L51" s="206"/>
      <c r="M51" s="208"/>
    </row>
    <row r="52" spans="1:13">
      <c r="A52" s="205"/>
      <c r="B52" s="206"/>
      <c r="C52" s="206"/>
      <c r="D52" s="206"/>
      <c r="E52" s="206"/>
      <c r="F52" s="206"/>
      <c r="G52" s="206"/>
      <c r="H52" s="206"/>
      <c r="I52" s="206"/>
      <c r="J52" s="206"/>
      <c r="K52" s="206"/>
      <c r="L52" s="206"/>
      <c r="M52" s="208"/>
    </row>
    <row r="53" spans="1:13">
      <c r="A53" s="205"/>
      <c r="B53" s="206"/>
      <c r="C53" s="206"/>
      <c r="D53" s="206"/>
      <c r="E53" s="206"/>
      <c r="F53" s="206"/>
      <c r="G53" s="206"/>
      <c r="H53" s="206"/>
      <c r="I53" s="206"/>
      <c r="J53" s="206"/>
      <c r="K53" s="206"/>
      <c r="L53" s="206"/>
      <c r="M53" s="208"/>
    </row>
    <row r="54" spans="1:13">
      <c r="A54" s="205"/>
      <c r="B54" s="206"/>
      <c r="C54" s="206"/>
      <c r="D54" s="206"/>
      <c r="E54" s="206"/>
      <c r="F54" s="206"/>
      <c r="G54" s="206"/>
      <c r="H54" s="206"/>
      <c r="I54" s="206"/>
      <c r="J54" s="206"/>
      <c r="K54" s="206"/>
      <c r="L54" s="206"/>
      <c r="M54" s="208"/>
    </row>
    <row r="55" spans="1:13">
      <c r="A55" s="205"/>
      <c r="B55" s="206"/>
      <c r="C55" s="206"/>
      <c r="D55" s="206"/>
      <c r="E55" s="206"/>
      <c r="F55" s="206"/>
      <c r="G55" s="206"/>
      <c r="H55" s="206"/>
      <c r="I55" s="206"/>
      <c r="J55" s="206"/>
      <c r="K55" s="206"/>
      <c r="L55" s="206"/>
      <c r="M55" s="206"/>
    </row>
    <row r="56" spans="1:13">
      <c r="A56" s="205"/>
      <c r="B56" s="206"/>
      <c r="C56" s="206"/>
      <c r="D56" s="206"/>
      <c r="E56" s="206"/>
      <c r="F56" s="206"/>
      <c r="G56" s="206"/>
      <c r="H56" s="206"/>
      <c r="I56" s="206"/>
      <c r="J56" s="206"/>
      <c r="K56" s="206"/>
      <c r="L56" s="206"/>
      <c r="M56" s="208"/>
    </row>
    <row r="57" spans="1:13">
      <c r="A57" s="205"/>
      <c r="B57" s="206"/>
      <c r="C57" s="206"/>
      <c r="D57" s="206"/>
      <c r="E57" s="206"/>
      <c r="F57" s="206"/>
      <c r="G57" s="206"/>
      <c r="H57" s="206"/>
      <c r="I57" s="206"/>
      <c r="J57" s="206"/>
      <c r="K57" s="206"/>
      <c r="L57" s="206"/>
      <c r="M57" s="208"/>
    </row>
    <row r="58" spans="1:13">
      <c r="A58" s="205"/>
      <c r="B58" s="206"/>
      <c r="C58" s="206"/>
      <c r="D58" s="206"/>
      <c r="E58" s="206"/>
      <c r="F58" s="206"/>
      <c r="G58" s="206"/>
      <c r="H58" s="206"/>
      <c r="I58" s="206"/>
      <c r="J58" s="206"/>
      <c r="K58" s="206"/>
      <c r="L58" s="206"/>
      <c r="M58" s="208"/>
    </row>
    <row r="59" spans="1:13">
      <c r="A59" s="205"/>
      <c r="B59" s="206"/>
      <c r="C59" s="206"/>
      <c r="D59" s="206"/>
      <c r="E59" s="206"/>
      <c r="F59" s="206"/>
      <c r="G59" s="206"/>
      <c r="H59" s="206"/>
      <c r="I59" s="206"/>
      <c r="J59" s="206"/>
      <c r="K59" s="206"/>
      <c r="L59" s="206"/>
      <c r="M59" s="208"/>
    </row>
    <row r="60" spans="1:13">
      <c r="A60" s="205"/>
      <c r="B60" s="206"/>
      <c r="C60" s="206"/>
      <c r="D60" s="206"/>
      <c r="E60" s="206"/>
      <c r="F60" s="206"/>
      <c r="G60" s="206"/>
      <c r="H60" s="206"/>
      <c r="I60" s="206"/>
      <c r="J60" s="206"/>
      <c r="K60" s="206"/>
      <c r="L60" s="206"/>
      <c r="M60" s="208"/>
    </row>
    <row r="61" spans="1:13">
      <c r="A61" s="210"/>
      <c r="B61" s="206"/>
      <c r="C61" s="206"/>
      <c r="D61" s="206"/>
      <c r="E61" s="206"/>
      <c r="F61" s="206"/>
      <c r="G61" s="206"/>
      <c r="H61" s="206"/>
      <c r="I61" s="206"/>
      <c r="J61" s="206"/>
      <c r="K61" s="206"/>
      <c r="L61" s="206"/>
      <c r="M61" s="206"/>
    </row>
    <row r="62" spans="1:13">
      <c r="A62" s="205"/>
      <c r="B62" s="206"/>
      <c r="C62" s="206"/>
      <c r="D62" s="206"/>
      <c r="E62" s="206"/>
      <c r="F62" s="206"/>
      <c r="G62" s="206"/>
      <c r="H62" s="206"/>
      <c r="I62" s="206"/>
      <c r="J62" s="206"/>
      <c r="K62" s="206"/>
      <c r="L62" s="206"/>
      <c r="M62" s="208"/>
    </row>
    <row r="63" spans="1:13">
      <c r="A63" s="205"/>
      <c r="B63" s="206"/>
      <c r="C63" s="206"/>
      <c r="D63" s="206"/>
      <c r="E63" s="206"/>
      <c r="F63" s="206"/>
      <c r="G63" s="206"/>
      <c r="H63" s="206"/>
      <c r="I63" s="206"/>
      <c r="J63" s="206"/>
      <c r="K63" s="206"/>
      <c r="L63" s="206"/>
      <c r="M63" s="208"/>
    </row>
    <row r="64" spans="1:13">
      <c r="A64" s="205"/>
      <c r="B64" s="206"/>
      <c r="C64" s="206"/>
      <c r="D64" s="206"/>
      <c r="E64" s="206"/>
      <c r="F64" s="206"/>
      <c r="G64" s="206"/>
      <c r="H64" s="206"/>
      <c r="I64" s="206"/>
      <c r="J64" s="206"/>
      <c r="K64" s="206"/>
      <c r="L64" s="206"/>
      <c r="M64" s="208"/>
    </row>
    <row r="65" spans="1:13">
      <c r="A65" s="205"/>
      <c r="B65" s="206"/>
      <c r="C65" s="206"/>
      <c r="D65" s="206"/>
      <c r="E65" s="206"/>
      <c r="F65" s="206"/>
      <c r="G65" s="206"/>
      <c r="H65" s="206"/>
      <c r="I65" s="206"/>
      <c r="J65" s="206"/>
      <c r="K65" s="206"/>
      <c r="L65" s="206"/>
      <c r="M65" s="208"/>
    </row>
    <row r="66" spans="1:13">
      <c r="A66" s="205"/>
      <c r="B66" s="206"/>
      <c r="C66" s="206"/>
      <c r="D66" s="206"/>
      <c r="E66" s="206"/>
      <c r="F66" s="206"/>
      <c r="G66" s="206"/>
      <c r="H66" s="206"/>
      <c r="I66" s="206"/>
      <c r="J66" s="206"/>
      <c r="K66" s="206"/>
      <c r="L66" s="206"/>
      <c r="M66" s="208"/>
    </row>
    <row r="67" spans="1:13">
      <c r="A67" s="205"/>
      <c r="B67" s="206"/>
      <c r="C67" s="206"/>
      <c r="D67" s="206"/>
      <c r="E67" s="206"/>
      <c r="F67" s="206"/>
      <c r="G67" s="206"/>
      <c r="H67" s="206"/>
      <c r="I67" s="206"/>
      <c r="J67" s="206"/>
      <c r="K67" s="206"/>
      <c r="L67" s="206"/>
      <c r="M67" s="208"/>
    </row>
    <row r="68" spans="1:13">
      <c r="A68" s="205"/>
      <c r="B68" s="206"/>
      <c r="C68" s="206"/>
      <c r="D68" s="206"/>
      <c r="E68" s="206"/>
      <c r="F68" s="206"/>
      <c r="G68" s="206"/>
      <c r="H68" s="206"/>
      <c r="I68" s="206"/>
      <c r="J68" s="206"/>
      <c r="K68" s="206"/>
      <c r="L68" s="206"/>
      <c r="M68" s="208"/>
    </row>
    <row r="69" spans="1:13">
      <c r="A69" s="205"/>
      <c r="B69" s="206"/>
      <c r="C69" s="206"/>
      <c r="D69" s="206"/>
      <c r="E69" s="206"/>
      <c r="F69" s="206"/>
      <c r="G69" s="206"/>
      <c r="H69" s="206"/>
      <c r="I69" s="206"/>
      <c r="J69" s="206"/>
      <c r="K69" s="206"/>
      <c r="L69" s="206"/>
      <c r="M69" s="208"/>
    </row>
    <row r="70" spans="1:13">
      <c r="A70" s="205"/>
      <c r="B70" s="206"/>
      <c r="C70" s="206"/>
      <c r="D70" s="206"/>
      <c r="E70" s="206"/>
      <c r="F70" s="206"/>
      <c r="G70" s="206"/>
      <c r="H70" s="206"/>
      <c r="I70" s="206"/>
      <c r="J70" s="206"/>
      <c r="K70" s="206"/>
      <c r="L70" s="206"/>
      <c r="M70" s="208"/>
    </row>
    <row r="71" spans="1:13">
      <c r="A71" s="205"/>
      <c r="B71" s="206"/>
      <c r="C71" s="206"/>
      <c r="D71" s="206"/>
      <c r="E71" s="206"/>
      <c r="F71" s="206"/>
      <c r="G71" s="206"/>
      <c r="H71" s="206"/>
      <c r="I71" s="206"/>
      <c r="J71" s="206"/>
      <c r="K71" s="206"/>
      <c r="L71" s="206"/>
      <c r="M71" s="208"/>
    </row>
    <row r="72" spans="1:13">
      <c r="A72" s="211"/>
      <c r="B72" s="206"/>
      <c r="C72" s="206"/>
      <c r="D72" s="206"/>
      <c r="E72" s="206"/>
      <c r="F72" s="206"/>
      <c r="G72" s="206"/>
      <c r="H72" s="206"/>
      <c r="I72" s="206"/>
      <c r="J72" s="206"/>
      <c r="K72" s="206"/>
      <c r="L72" s="206"/>
      <c r="M72" s="212"/>
    </row>
    <row r="73" spans="1:13">
      <c r="A73" s="205"/>
      <c r="B73" s="206"/>
      <c r="C73" s="206"/>
      <c r="D73" s="206"/>
      <c r="E73" s="206"/>
      <c r="F73" s="206"/>
      <c r="G73" s="206"/>
      <c r="H73" s="206"/>
      <c r="I73" s="206"/>
      <c r="J73" s="206"/>
      <c r="K73" s="206"/>
      <c r="L73" s="206"/>
      <c r="M73" s="208"/>
    </row>
    <row r="74" spans="1:13">
      <c r="A74" s="205"/>
      <c r="B74" s="206"/>
      <c r="C74" s="206"/>
      <c r="D74" s="206"/>
      <c r="E74" s="206"/>
      <c r="F74" s="206"/>
      <c r="G74" s="206"/>
      <c r="H74" s="206"/>
      <c r="I74" s="206"/>
      <c r="J74" s="206"/>
      <c r="K74" s="206"/>
      <c r="L74" s="206"/>
      <c r="M74" s="208"/>
    </row>
    <row r="75" spans="1:13">
      <c r="A75" s="205"/>
      <c r="B75" s="206"/>
      <c r="C75" s="206"/>
      <c r="D75" s="206"/>
      <c r="E75" s="206"/>
      <c r="F75" s="206"/>
      <c r="G75" s="206"/>
      <c r="H75" s="206"/>
      <c r="I75" s="206"/>
      <c r="J75" s="206"/>
      <c r="K75" s="206"/>
      <c r="L75" s="206"/>
      <c r="M75" s="208"/>
    </row>
    <row r="76" spans="1:13">
      <c r="A76" s="205"/>
      <c r="B76" s="206"/>
      <c r="C76" s="206"/>
      <c r="D76" s="206"/>
      <c r="E76" s="206"/>
      <c r="F76" s="206"/>
      <c r="G76" s="206"/>
      <c r="H76" s="206"/>
      <c r="I76" s="206"/>
      <c r="J76" s="206"/>
      <c r="K76" s="206"/>
      <c r="L76" s="206"/>
      <c r="M76" s="208"/>
    </row>
    <row r="77" spans="1:13">
      <c r="A77" s="205"/>
      <c r="B77" s="206"/>
      <c r="C77" s="206"/>
      <c r="D77" s="206"/>
      <c r="E77" s="206"/>
      <c r="F77" s="206"/>
      <c r="G77" s="206"/>
      <c r="H77" s="206"/>
      <c r="I77" s="206"/>
      <c r="J77" s="206"/>
      <c r="K77" s="206"/>
      <c r="L77" s="206"/>
      <c r="M77" s="208"/>
    </row>
    <row r="78" spans="1:13">
      <c r="A78" s="205"/>
      <c r="B78" s="206"/>
      <c r="C78" s="206"/>
      <c r="D78" s="206"/>
      <c r="E78" s="206"/>
      <c r="F78" s="206"/>
      <c r="G78" s="206"/>
      <c r="H78" s="206"/>
      <c r="I78" s="206"/>
      <c r="J78" s="206"/>
      <c r="K78" s="206"/>
      <c r="L78" s="206"/>
      <c r="M78" s="208"/>
    </row>
    <row r="79" spans="1:13">
      <c r="A79" s="205"/>
      <c r="B79" s="206"/>
      <c r="C79" s="206"/>
      <c r="D79" s="206"/>
      <c r="E79" s="206"/>
      <c r="F79" s="206"/>
      <c r="G79" s="206"/>
      <c r="H79" s="206"/>
      <c r="I79" s="206"/>
      <c r="J79" s="206"/>
      <c r="K79" s="206"/>
      <c r="L79" s="206"/>
      <c r="M79" s="208"/>
    </row>
    <row r="80" spans="1:13">
      <c r="A80" s="205"/>
      <c r="B80" s="206"/>
      <c r="C80" s="206"/>
      <c r="D80" s="206"/>
      <c r="E80" s="206"/>
      <c r="F80" s="206"/>
      <c r="G80" s="206"/>
      <c r="H80" s="206"/>
      <c r="I80" s="206"/>
      <c r="J80" s="206"/>
      <c r="K80" s="206"/>
      <c r="L80" s="206"/>
      <c r="M80" s="208"/>
    </row>
    <row r="81" spans="1:13">
      <c r="A81" s="205"/>
      <c r="B81" s="206"/>
      <c r="C81" s="206"/>
      <c r="D81" s="206"/>
      <c r="E81" s="206"/>
      <c r="F81" s="206"/>
      <c r="G81" s="206"/>
      <c r="H81" s="206"/>
      <c r="I81" s="206"/>
      <c r="J81" s="206"/>
      <c r="K81" s="206"/>
      <c r="L81" s="206"/>
      <c r="M81" s="208"/>
    </row>
    <row r="82" spans="1:13">
      <c r="A82" s="205"/>
      <c r="B82" s="206"/>
      <c r="C82" s="206"/>
      <c r="D82" s="206"/>
      <c r="E82" s="206"/>
      <c r="F82" s="206"/>
      <c r="G82" s="206"/>
      <c r="H82" s="206"/>
      <c r="I82" s="206"/>
      <c r="J82" s="206"/>
      <c r="K82" s="206"/>
      <c r="L82" s="206"/>
      <c r="M82" s="208"/>
    </row>
    <row r="83" spans="1:13">
      <c r="A83" s="205"/>
      <c r="B83" s="206"/>
      <c r="C83" s="206"/>
      <c r="D83" s="206"/>
      <c r="E83" s="206"/>
      <c r="F83" s="206"/>
      <c r="G83" s="206"/>
      <c r="H83" s="206"/>
      <c r="I83" s="206"/>
      <c r="J83" s="206"/>
      <c r="K83" s="206"/>
      <c r="L83" s="206"/>
      <c r="M83" s="208"/>
    </row>
    <row r="84" spans="1:13">
      <c r="A84" s="205"/>
      <c r="B84" s="206"/>
      <c r="C84" s="206"/>
      <c r="D84" s="206"/>
      <c r="E84" s="206"/>
      <c r="F84" s="206"/>
      <c r="G84" s="206"/>
      <c r="H84" s="206"/>
      <c r="I84" s="206"/>
      <c r="J84" s="206"/>
      <c r="K84" s="206"/>
      <c r="L84" s="206"/>
      <c r="M84" s="208"/>
    </row>
    <row r="85" spans="1:13">
      <c r="A85" s="205"/>
      <c r="B85" s="206"/>
      <c r="C85" s="206"/>
      <c r="D85" s="206"/>
      <c r="E85" s="206"/>
      <c r="F85" s="206"/>
      <c r="G85" s="206"/>
      <c r="H85" s="206"/>
      <c r="I85" s="206"/>
      <c r="J85" s="206"/>
      <c r="K85" s="206"/>
      <c r="L85" s="206"/>
      <c r="M85" s="208"/>
    </row>
    <row r="86" spans="1:13">
      <c r="A86" s="205"/>
      <c r="B86" s="206"/>
      <c r="C86" s="206"/>
      <c r="D86" s="206"/>
      <c r="E86" s="206"/>
      <c r="F86" s="206"/>
      <c r="G86" s="206"/>
      <c r="H86" s="206"/>
      <c r="I86" s="206"/>
      <c r="J86" s="206"/>
      <c r="K86" s="206"/>
      <c r="L86" s="206"/>
      <c r="M86" s="208"/>
    </row>
    <row r="87" spans="1:13">
      <c r="A87" s="205"/>
      <c r="B87" s="206"/>
      <c r="C87" s="206"/>
      <c r="D87" s="206"/>
      <c r="E87" s="206"/>
      <c r="F87" s="206"/>
      <c r="G87" s="206"/>
      <c r="H87" s="206"/>
      <c r="I87" s="206"/>
      <c r="J87" s="206"/>
      <c r="K87" s="206"/>
      <c r="L87" s="206"/>
      <c r="M87" s="208"/>
    </row>
    <row r="88" spans="1:13">
      <c r="A88" s="20"/>
      <c r="B88" s="21"/>
      <c r="C88" s="21"/>
      <c r="D88" s="21"/>
      <c r="E88" s="21"/>
      <c r="F88" s="21"/>
      <c r="G88" s="21"/>
      <c r="H88" s="21"/>
      <c r="I88" s="21"/>
      <c r="J88" s="21"/>
      <c r="K88" s="21"/>
      <c r="L88" s="21"/>
      <c r="M88" s="22"/>
    </row>
    <row r="89" spans="1:13">
      <c r="A89" s="8" t="s">
        <v>283</v>
      </c>
      <c r="B89" t="s">
        <v>280</v>
      </c>
    </row>
    <row r="93" spans="1:13">
      <c r="C93" t="s">
        <v>359</v>
      </c>
      <c r="D93" t="s">
        <v>282</v>
      </c>
    </row>
  </sheetData>
  <sheetProtection password="EBFE" sheet="1" objects="1" scenarios="1"/>
  <mergeCells count="3">
    <mergeCell ref="A3:M3"/>
    <mergeCell ref="A1:M1"/>
    <mergeCell ref="A2:M2"/>
  </mergeCells>
  <phoneticPr fontId="35" type="noConversion"/>
  <printOptions horizontalCentered="1"/>
  <pageMargins left="0.51181102362204722" right="0.11811023622047245" top="0.59055118110236227" bottom="0.19685039370078741" header="0.31496062992125984" footer="0.31496062992125984"/>
  <pageSetup paperSize="9" scale="5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workbookViewId="0">
      <selection activeCell="E31" sqref="E31"/>
    </sheetView>
  </sheetViews>
  <sheetFormatPr defaultRowHeight="15"/>
  <cols>
    <col min="1" max="1" width="54.140625" customWidth="1"/>
    <col min="2" max="2" width="8.42578125" style="498" customWidth="1"/>
    <col min="3" max="3" width="9.140625" style="498"/>
    <col min="7" max="7" width="55.28515625" customWidth="1"/>
  </cols>
  <sheetData>
    <row r="1" spans="1:3">
      <c r="B1" s="498" t="s">
        <v>1983</v>
      </c>
      <c r="C1" s="498" t="s">
        <v>1984</v>
      </c>
    </row>
    <row r="2" spans="1:3">
      <c r="A2" s="499" t="s">
        <v>1946</v>
      </c>
      <c r="B2" s="498" t="s">
        <v>1888</v>
      </c>
      <c r="C2" s="498" t="s">
        <v>1979</v>
      </c>
    </row>
    <row r="3" spans="1:3">
      <c r="A3" s="499" t="s">
        <v>1947</v>
      </c>
      <c r="B3" s="498" t="s">
        <v>1889</v>
      </c>
      <c r="C3" s="498" t="s">
        <v>1982</v>
      </c>
    </row>
    <row r="4" spans="1:3">
      <c r="A4" s="499" t="s">
        <v>1948</v>
      </c>
      <c r="B4" s="498" t="s">
        <v>1890</v>
      </c>
      <c r="C4" s="498" t="s">
        <v>1980</v>
      </c>
    </row>
    <row r="5" spans="1:3">
      <c r="A5" s="499" t="s">
        <v>1949</v>
      </c>
      <c r="B5" s="498" t="s">
        <v>1891</v>
      </c>
      <c r="C5" s="498" t="s">
        <v>1982</v>
      </c>
    </row>
    <row r="6" spans="1:3">
      <c r="A6" s="499" t="s">
        <v>1950</v>
      </c>
      <c r="B6" s="498" t="s">
        <v>1892</v>
      </c>
      <c r="C6" s="498" t="s">
        <v>1982</v>
      </c>
    </row>
    <row r="7" spans="1:3">
      <c r="A7" s="499" t="s">
        <v>1951</v>
      </c>
      <c r="B7" s="498" t="s">
        <v>1893</v>
      </c>
      <c r="C7" s="498" t="s">
        <v>1980</v>
      </c>
    </row>
    <row r="8" spans="1:3">
      <c r="A8" s="499" t="s">
        <v>1952</v>
      </c>
      <c r="B8" s="498" t="s">
        <v>1893</v>
      </c>
      <c r="C8" s="498" t="s">
        <v>1980</v>
      </c>
    </row>
    <row r="9" spans="1:3">
      <c r="A9" s="499" t="s">
        <v>1953</v>
      </c>
      <c r="B9" s="498" t="s">
        <v>1894</v>
      </c>
      <c r="C9" s="498" t="s">
        <v>1980</v>
      </c>
    </row>
    <row r="10" spans="1:3">
      <c r="A10" s="499" t="s">
        <v>1954</v>
      </c>
      <c r="B10" s="498" t="s">
        <v>1894</v>
      </c>
      <c r="C10" s="498" t="s">
        <v>1980</v>
      </c>
    </row>
    <row r="11" spans="1:3">
      <c r="A11" s="499" t="s">
        <v>1955</v>
      </c>
      <c r="B11" s="498" t="s">
        <v>1888</v>
      </c>
      <c r="C11" s="498" t="s">
        <v>1979</v>
      </c>
    </row>
    <row r="12" spans="1:3">
      <c r="A12" s="499" t="s">
        <v>1956</v>
      </c>
      <c r="B12" s="498" t="s">
        <v>1895</v>
      </c>
      <c r="C12" s="498" t="s">
        <v>1912</v>
      </c>
    </row>
    <row r="13" spans="1:3">
      <c r="A13" s="499" t="s">
        <v>1957</v>
      </c>
      <c r="B13" s="498" t="s">
        <v>1896</v>
      </c>
      <c r="C13" s="498" t="s">
        <v>1979</v>
      </c>
    </row>
    <row r="14" spans="1:3">
      <c r="A14" s="499" t="s">
        <v>1958</v>
      </c>
      <c r="B14" s="498" t="s">
        <v>1896</v>
      </c>
      <c r="C14" s="498" t="s">
        <v>1979</v>
      </c>
    </row>
    <row r="15" spans="1:3">
      <c r="A15" s="499" t="s">
        <v>1959</v>
      </c>
      <c r="B15" s="498" t="s">
        <v>1897</v>
      </c>
      <c r="C15" s="498" t="s">
        <v>1982</v>
      </c>
    </row>
    <row r="16" spans="1:3">
      <c r="A16" s="499" t="s">
        <v>1960</v>
      </c>
      <c r="B16" s="498" t="s">
        <v>1898</v>
      </c>
      <c r="C16" s="498" t="s">
        <v>1912</v>
      </c>
    </row>
    <row r="17" spans="1:3">
      <c r="A17" s="499" t="s">
        <v>1961</v>
      </c>
      <c r="B17" s="498" t="s">
        <v>1899</v>
      </c>
      <c r="C17" s="498" t="s">
        <v>1979</v>
      </c>
    </row>
    <row r="18" spans="1:3">
      <c r="A18" s="499" t="s">
        <v>1962</v>
      </c>
      <c r="B18" s="498" t="s">
        <v>1900</v>
      </c>
      <c r="C18" s="498" t="s">
        <v>1979</v>
      </c>
    </row>
    <row r="19" spans="1:3">
      <c r="A19" s="499" t="s">
        <v>1963</v>
      </c>
      <c r="B19" s="498" t="s">
        <v>1901</v>
      </c>
      <c r="C19" s="498" t="s">
        <v>1982</v>
      </c>
    </row>
    <row r="20" spans="1:3">
      <c r="A20" s="499" t="s">
        <v>1964</v>
      </c>
      <c r="B20" s="498" t="s">
        <v>1901</v>
      </c>
      <c r="C20" s="498" t="s">
        <v>1982</v>
      </c>
    </row>
    <row r="21" spans="1:3">
      <c r="A21" s="499" t="s">
        <v>1965</v>
      </c>
      <c r="B21" s="498" t="s">
        <v>1902</v>
      </c>
      <c r="C21" s="498" t="s">
        <v>1980</v>
      </c>
    </row>
    <row r="22" spans="1:3">
      <c r="A22" s="499" t="s">
        <v>1966</v>
      </c>
      <c r="B22" s="498" t="s">
        <v>1903</v>
      </c>
      <c r="C22" s="498" t="s">
        <v>1980</v>
      </c>
    </row>
    <row r="23" spans="1:3">
      <c r="A23" s="499" t="s">
        <v>1967</v>
      </c>
      <c r="B23" s="498" t="s">
        <v>1904</v>
      </c>
      <c r="C23" s="498" t="s">
        <v>1980</v>
      </c>
    </row>
    <row r="24" spans="1:3">
      <c r="A24" s="499" t="s">
        <v>1968</v>
      </c>
      <c r="B24" s="498" t="s">
        <v>1905</v>
      </c>
      <c r="C24" s="498" t="s">
        <v>1981</v>
      </c>
    </row>
    <row r="25" spans="1:3">
      <c r="A25" s="499" t="s">
        <v>1969</v>
      </c>
      <c r="B25" s="498" t="s">
        <v>1906</v>
      </c>
      <c r="C25" s="498" t="s">
        <v>1912</v>
      </c>
    </row>
    <row r="26" spans="1:3">
      <c r="A26" s="499" t="s">
        <v>1970</v>
      </c>
      <c r="B26" s="498" t="s">
        <v>1906</v>
      </c>
      <c r="C26" s="498" t="s">
        <v>1912</v>
      </c>
    </row>
    <row r="27" spans="1:3">
      <c r="A27" s="499" t="s">
        <v>1971</v>
      </c>
      <c r="B27" s="498" t="s">
        <v>1907</v>
      </c>
      <c r="C27" s="498" t="s">
        <v>1980</v>
      </c>
    </row>
    <row r="28" spans="1:3">
      <c r="A28" s="499" t="s">
        <v>1945</v>
      </c>
      <c r="B28" s="498" t="s">
        <v>1908</v>
      </c>
      <c r="C28" s="498" t="s">
        <v>1982</v>
      </c>
    </row>
    <row r="29" spans="1:3">
      <c r="A29" s="499" t="s">
        <v>1972</v>
      </c>
      <c r="B29" s="498" t="s">
        <v>1909</v>
      </c>
      <c r="C29" s="498" t="s">
        <v>1982</v>
      </c>
    </row>
    <row r="30" spans="1:3">
      <c r="A30" s="499" t="s">
        <v>1973</v>
      </c>
      <c r="B30" s="498" t="s">
        <v>1910</v>
      </c>
      <c r="C30" s="498" t="s">
        <v>1981</v>
      </c>
    </row>
    <row r="31" spans="1:3">
      <c r="A31" s="499" t="s">
        <v>1974</v>
      </c>
      <c r="B31" s="498" t="s">
        <v>1911</v>
      </c>
      <c r="C31" s="498" t="s">
        <v>1981</v>
      </c>
    </row>
    <row r="32" spans="1:3">
      <c r="A32" s="499" t="s">
        <v>1975</v>
      </c>
      <c r="B32" s="498" t="s">
        <v>1912</v>
      </c>
      <c r="C32" s="498" t="s">
        <v>1980</v>
      </c>
    </row>
    <row r="33" spans="1:3">
      <c r="A33" s="499" t="s">
        <v>1976</v>
      </c>
      <c r="B33" s="498" t="s">
        <v>1913</v>
      </c>
      <c r="C33" s="498" t="s">
        <v>1912</v>
      </c>
    </row>
    <row r="34" spans="1:3">
      <c r="A34" s="499" t="s">
        <v>1977</v>
      </c>
      <c r="B34" s="498" t="s">
        <v>1913</v>
      </c>
      <c r="C34" s="498" t="s">
        <v>1912</v>
      </c>
    </row>
    <row r="35" spans="1:3">
      <c r="A35" s="499" t="s">
        <v>1978</v>
      </c>
      <c r="B35" s="498" t="s">
        <v>1914</v>
      </c>
      <c r="C35" s="498" t="s">
        <v>1982</v>
      </c>
    </row>
  </sheetData>
  <dataValidations count="3">
    <dataValidation type="list" allowBlank="1" showInputMessage="1" showErrorMessage="1" sqref="A36">
      <formula1>$A$2:$A$36</formula1>
    </dataValidation>
    <dataValidation type="list" allowBlank="1" showInputMessage="1" showErrorMessage="1" sqref="B13">
      <formula1>$A$2:$A$37</formula1>
    </dataValidation>
    <dataValidation type="list" allowBlank="1" showInputMessage="1" showErrorMessage="1" sqref="G9">
      <formula1>$A$1:$A$36</formula1>
    </dataValidation>
  </dataValidation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C3"/>
    </sheetView>
  </sheetViews>
  <sheetFormatPr defaultRowHeight="1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2</vt:i4>
      </vt:variant>
    </vt:vector>
  </HeadingPairs>
  <TitlesOfParts>
    <vt:vector size="8" baseType="lpstr">
      <vt:lpstr>Mapa</vt:lpstr>
      <vt:lpstr>Resumo x Dimensões</vt:lpstr>
      <vt:lpstr>Grafico Sintético</vt:lpstr>
      <vt:lpstr>ResumoxQATC e Grafico Radial</vt:lpstr>
      <vt:lpstr>Plan1</vt:lpstr>
      <vt:lpstr>Plan2</vt:lpstr>
      <vt:lpstr>'Grafico Sintético'!Area_de_impressao</vt:lpstr>
      <vt:lpstr>'ResumoxQATC e Grafico Radial'!Area_de_impressao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2017-03-28T19:38:28Z</dcterms:created>
  <dcterms:modified xsi:type="dcterms:W3CDTF">2017-12-15T13:05:41Z</dcterms:modified>
</cp:coreProperties>
</file>